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OSE\Operatorzy\41 postępowanie ZZOSE.2621.62.2024.346.DTR[OSE2024]\"/>
    </mc:Choice>
  </mc:AlternateContent>
  <xr:revisionPtr revIDLastSave="0" documentId="13_ncr:1_{395FA569-4D2C-4251-93C4-48EBEDB7673F}" xr6:coauthVersionLast="47" xr6:coauthVersionMax="47" xr10:uidLastSave="{00000000-0000-0000-0000-000000000000}"/>
  <bookViews>
    <workbookView xWindow="28680" yWindow="-120" windowWidth="29040" windowHeight="15720" tabRatio="652" xr2:uid="{F69377C0-9DA2-4A30-ADC2-C20B6F1C51C9}"/>
  </bookViews>
  <sheets>
    <sheet name="formularz cenowy" sheetId="1" r:id="rId1"/>
    <sheet name="Listy punktów styku" sheetId="2" r:id="rId2"/>
    <sheet name="Szczegółowe dane adresowe ogł" sheetId="7" r:id="rId3"/>
    <sheet name="Limity" sheetId="4" r:id="rId4"/>
  </sheets>
  <definedNames>
    <definedName name="_xlnm._FilterDatabase" localSheetId="0" hidden="1">'formularz cenowy'!$A$14:$V$36</definedName>
    <definedName name="_xlnm._FilterDatabase" localSheetId="2" hidden="1">'Szczegółowe dane adresowe ogł'!$A$2:$O$24</definedName>
    <definedName name="data_do">Limity!$D$5</definedName>
    <definedName name="data_od">Limity!$C$5</definedName>
    <definedName name="_xlnm.Print_Area" localSheetId="1">'Listy punktów styku'!$A$1:$C$60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'formularz cenowy'!$J$15</definedName>
    <definedName name="solver_typ" localSheetId="0" hidden="1">1</definedName>
    <definedName name="solver_val" localSheetId="0" hidden="1">0</definedName>
    <definedName name="solver_ver" localSheetId="0" hidden="1">3</definedName>
    <definedName name="_xlnm.Print_Titles" localSheetId="0">'formularz cenowy'!$14:$14</definedName>
    <definedName name="_xlnm.Print_Titles" localSheetId="2">'Szczegółowe dane adresowe ogł'!$2:$2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" l="1"/>
  <c r="V35" i="1"/>
  <c r="V34" i="1"/>
  <c r="V32" i="1"/>
  <c r="V33" i="1"/>
  <c r="V31" i="1"/>
  <c r="V30" i="1"/>
  <c r="V29" i="1"/>
  <c r="V28" i="1"/>
  <c r="V26" i="1"/>
  <c r="V27" i="1"/>
  <c r="V25" i="1"/>
  <c r="V23" i="1"/>
  <c r="V24" i="1"/>
  <c r="V22" i="1"/>
  <c r="V21" i="1"/>
  <c r="V19" i="1"/>
  <c r="V20" i="1"/>
  <c r="V18" i="1"/>
  <c r="V17" i="1"/>
  <c r="V16" i="1"/>
  <c r="V15" i="1"/>
  <c r="V36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19" i="1"/>
  <c r="U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19" i="1"/>
  <c r="O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9" i="1"/>
  <c r="U16" i="1"/>
  <c r="U17" i="1"/>
  <c r="U18" i="1"/>
  <c r="R16" i="1"/>
  <c r="R17" i="1"/>
  <c r="R18" i="1"/>
  <c r="O16" i="1"/>
  <c r="O17" i="1"/>
  <c r="O18" i="1"/>
  <c r="N16" i="1"/>
  <c r="N17" i="1"/>
  <c r="N18" i="1"/>
  <c r="L16" i="1"/>
  <c r="L17" i="1"/>
  <c r="L18" i="1"/>
  <c r="I16" i="1"/>
  <c r="I17" i="1"/>
  <c r="I18" i="1"/>
  <c r="T17" i="1"/>
  <c r="T18" i="1"/>
  <c r="T16" i="1"/>
  <c r="N15" i="1"/>
  <c r="B9" i="2" l="1"/>
  <c r="U5" i="1" l="1"/>
  <c r="B16" i="2" l="1"/>
  <c r="B17" i="2"/>
  <c r="B18" i="2"/>
  <c r="B19" i="2"/>
  <c r="B20" i="2"/>
  <c r="B21" i="2"/>
  <c r="B22" i="2"/>
  <c r="E8" i="1" l="1"/>
  <c r="E7" i="1"/>
  <c r="T15" i="1" l="1"/>
  <c r="R15" i="1"/>
  <c r="O15" i="1"/>
  <c r="L15" i="1"/>
  <c r="I15" i="1"/>
  <c r="F8" i="1"/>
  <c r="F7" i="1"/>
  <c r="C4" i="2" l="1"/>
  <c r="C3" i="2"/>
  <c r="U15" i="1"/>
  <c r="B40" i="2" l="1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15" i="2"/>
  <c r="B14" i="2"/>
  <c r="B13" i="2"/>
  <c r="B12" i="2"/>
  <c r="E11" i="4" l="1"/>
  <c r="B8" i="2" s="1"/>
  <c r="S13" i="1"/>
  <c r="M13" i="1"/>
  <c r="Q13" i="1"/>
  <c r="G13" i="1"/>
  <c r="K13" i="1"/>
  <c r="C8" i="1"/>
  <c r="C7" i="1"/>
  <c r="K10" i="1" l="1"/>
  <c r="E3" i="1" l="1"/>
  <c r="O5" i="1" s="1"/>
</calcChain>
</file>

<file path=xl/sharedStrings.xml><?xml version="1.0" encoding="utf-8"?>
<sst xmlns="http://schemas.openxmlformats.org/spreadsheetml/2006/main" count="342" uniqueCount="235">
  <si>
    <t>WARIANT A - PWR proponuje Wykonawca (Załącznik nr 1 do Zapytania Ofertowego - SOPZ pkt 2.1.1)</t>
  </si>
  <si>
    <t>WARIANT B - Wykonawca wybiera FPS z listy Węzłów OSE (Załącznik nr 1 do Zapytania ofertowego - SOPZ pkt 2.1.3)</t>
  </si>
  <si>
    <t>ID_2017</t>
  </si>
  <si>
    <t>ID_PODMIOT_SZKOŁA
RSPO</t>
  </si>
  <si>
    <t>NR_DOMU</t>
  </si>
  <si>
    <t xml:space="preserve">Abonament miesięczny netto za świadczenie usługi Transmisji Danych (TD) o przepustowości 100Mbps/100Mbps w całym okresie obowiązywania umowy </t>
  </si>
  <si>
    <t>ID FPS wybranego przez Wykonawcę</t>
  </si>
  <si>
    <t>Część</t>
  </si>
  <si>
    <t xml:space="preserve">Zestawienie dostępu na porcie 1 GE dla poziomu Ethernet </t>
  </si>
  <si>
    <t xml:space="preserve">Zestawienie dostępu na porcie 10 GE dla poziomu Ethernet </t>
  </si>
  <si>
    <t>ID PWR</t>
  </si>
  <si>
    <t>Adres: Kod pocztowy, miasto, ulica, nr budynku</t>
  </si>
  <si>
    <t>ID FPS</t>
  </si>
  <si>
    <t>Uwagi</t>
  </si>
  <si>
    <t>Opis</t>
  </si>
  <si>
    <t>Podpis:</t>
  </si>
  <si>
    <t>wartość najmniejsza</t>
  </si>
  <si>
    <t>wartość największa</t>
  </si>
  <si>
    <t>Zestawienie dostępu na porcie 1 GE dla poziomu Ethernet - opłata jednorazowa netto</t>
  </si>
  <si>
    <t>Zestawienie dostępu na porcie 10 GE dla poziomu Ethernet  - opłata jednorazowa netto</t>
  </si>
  <si>
    <t>Abonament miesięczny netto za świadczenie usługi Transmisji Danych (TD) o przepustowości 100Mbps/100Mbps w całym okresie obowiązywania umowy dla Wariantu A</t>
  </si>
  <si>
    <t>Abonament miesięczny netto za świadczenie usługi Transmisji Danych (TD) o przepustowości 100Mbps/100Mbps w całym okresie obowiązywania umowy dla Wariantu B</t>
  </si>
  <si>
    <t>Abonament miesięczny netto za świadczenie usługi Transmisji Danych (TD) o przepustowości 100Mbps/100Mbps w całym okresie obowiązywania umowy dla - różnica pomiędzy Wariantem B i A</t>
  </si>
  <si>
    <t>FPS_1</t>
  </si>
  <si>
    <t>FPS_2</t>
  </si>
  <si>
    <t>FPS_3</t>
  </si>
  <si>
    <t>FPS_4</t>
  </si>
  <si>
    <t>FPS_5</t>
  </si>
  <si>
    <t>FPS_6</t>
  </si>
  <si>
    <t>FPS_7</t>
  </si>
  <si>
    <t>FPS_8</t>
  </si>
  <si>
    <t>FPS_9</t>
  </si>
  <si>
    <t>FPS_10</t>
  </si>
  <si>
    <t>FPS_11</t>
  </si>
  <si>
    <t>FPS_12</t>
  </si>
  <si>
    <t>FPS_13</t>
  </si>
  <si>
    <t>FPS_14</t>
  </si>
  <si>
    <t>FPS_15</t>
  </si>
  <si>
    <t>FPS_16</t>
  </si>
  <si>
    <t>FPS_17</t>
  </si>
  <si>
    <t>WARIANT B - Lista FPS będąca listą Węzłów OSE  (lista Węzłów OSE jest wskazana w pkt 6 Załącznika nr 1 do Zapytania ofertowego  - SOPZ)</t>
  </si>
  <si>
    <t>Maksymalna liczba wskazywanych PWR</t>
  </si>
  <si>
    <t>czy błąd?</t>
  </si>
  <si>
    <t>Data gotowości Operatora do przyjęcia Zamówienia
(rrrr-mm-dd)</t>
  </si>
  <si>
    <t>Stawka podatku VAT:</t>
  </si>
  <si>
    <t>ID proponowanego przez Wykonawcę PWR</t>
  </si>
  <si>
    <t>Wartość brutto świadczenia Usługi TD przez cały okres 60. miesięcy w Wariancie A</t>
  </si>
  <si>
    <t>Abonament miesięczny netto za świadczenie usługi Transmisji Danych (TD) o przepustowości 100Mbps/100Mbps w całym okresie obowiązywania umowy</t>
  </si>
  <si>
    <t>Abonament miesięczny netto za zwiększenie przepustowości łącza o każde kolejne 50Mbps/50Mbps powyżej 100Mbps/100Mbps dla danej Lokalizacji</t>
  </si>
  <si>
    <t>Wykonawca:</t>
  </si>
  <si>
    <t>(nazwa)</t>
  </si>
  <si>
    <t>(adres)</t>
  </si>
  <si>
    <t>Abonament miesięczny netto za zwiększenie przepustowości łącza o każde kolejne 50Mbps/50Mbps powyżej 100Mbps/100Mbps dla danej Lokalizacji dla Wariantu A</t>
  </si>
  <si>
    <t>Abonament miesięczny netto za zwiększenie przepustowości łącza o każde kolejne 50Mbps/50Mbps powyżej 100Mbps/100Mbps dla danej Lokalizacji dla Wariantu B</t>
  </si>
  <si>
    <t>Jednorazowa opłata instalacyjna za uruchomienie usługi TD na łączu Abonenckim brutto</t>
  </si>
  <si>
    <t>Jednorazowa opłata instalacyjna za uruchomienie usługi TD na łączu Abonenckim netto</t>
  </si>
  <si>
    <t xml:space="preserve">Abonament miesięczny brutto za świadczenie usługi Transmisji Danych (TD) o przepustowości 100Mbps/100Mbps w całym okresie obowiązywania umowy </t>
  </si>
  <si>
    <t>Abonament miesięczny brutto za zwiększenie przepustowości łącza o każde kolejne 50Mbps/50Mbps powyżej 100Mbps/100Mbps dla danej Lokalizacji</t>
  </si>
  <si>
    <t>Abonament miesięczny brutto za świadczenie usługi Transmisji Danych (TD) o przepustowości 100Mbps/100Mbps w całym okresie obowiązywania umowy</t>
  </si>
  <si>
    <t>62-081 Przeźmierowo, Wysogotowo, ul. Wierzbowa 84, Kolokacja INEA, ODF szafa NASK_ODF_3 oraz NASK_ODF_5</t>
  </si>
  <si>
    <t xml:space="preserve">15-351 Białystok, ul. Wiejska 45a, Politechnika Białostocka, Węzeł OSE znajduje się w łączniku pomiędzy budynkami B i C. </t>
  </si>
  <si>
    <t>30-716 Kraków, ul. Albatrosów 16B, Kolokacja TMPL, w obrębie powierzchni  kolokacyjnych w budynku ODF: ODF51004L/3, ODF: ODF51004L/4</t>
  </si>
  <si>
    <t>35-615 Rzeszów, ul. Witolda 6A, Kolokacja TMPL, w obrębie powierzchni  kolokacyjnych w budynku ODF: ODF 58001C/ 21, ODF: ODF 58001C/ 22, ODF: ODF 58001C/ 22</t>
  </si>
  <si>
    <t>54-207 Wrocław, ul. Na Ostatnim Groszu 112a, Kolokacja TMPL, w obrębie powierzchni  kolokacyjnych w budynku ODF46300I/4, ODF46300I/5</t>
  </si>
  <si>
    <t>80-392 Gdańsk, ul. Szczecińska 49, Kolokacja TMPL, w obrębie powierzchni  kolokacyjnych w budynku ODF30990B/23, ODF30990B/24</t>
  </si>
  <si>
    <t>71-069 Szczecin, ul. Europejska 29, Kolokacja TMPL, w obrębie powierzchni  kolokacyjnych w budynku ODF33093A/28, ODF33093A/29</t>
  </si>
  <si>
    <t>91-212 Łódź, ul. Wersalska 50, Kolokacja TMPL, w obrębie powierzchni  kolokacyjnych w budynku ODF29990D/21, ODF29990D/22</t>
  </si>
  <si>
    <t xml:space="preserve">87-100 Toruń, ul. Włocławska 167, Kolokacja EXEA, w obrębie powierzchni  kolokacyjnych w budynku EXEA pom. P17 ODF w szafie P17.105, </t>
  </si>
  <si>
    <t>20-601 Lublin, ul. T. Zana 32a, Kolokacja Safe Center, w obrębie powierzchni  kolokacyjnych w budynku ODF NASK w szafie krosowej 1</t>
  </si>
  <si>
    <t>45-839 Opole, ul. Technologiczna 2, Kolokacja Park Naukowo-Technologiczny w Opolu, w obrębie powierzchni  kolokacyjnych w budynku 96J (1-48J do CPD.03 ; 49-96J do CPD.04)</t>
  </si>
  <si>
    <t>10-062 Olsztyn, ul. Jagiellończyka 26, Kolokacja Sprint, w obrębie powierzchni  kolokacyjnych w budynku ODF_NASK_1, ODF_NASK_2</t>
  </si>
  <si>
    <t>67-100 Nowa Sól, ul. Inżynierska 8, Kolokacja Sinersio Polska, w obrębie powierzchni  kolokacyjnych w budynku BOX_C8_1, BOX_C8_2, BOX_C8_3</t>
  </si>
  <si>
    <t>25-663 Kielce, ul. Karola Olszewskiego 6, Kolokacja Gmina Kielce - Kielecki Park Technologiczny, w obrębie powierzchni  kolokacyjnych w budynku ODF_NASK_1, ODF_NASK_2</t>
  </si>
  <si>
    <t>GML_ID</t>
  </si>
  <si>
    <t>SIMC</t>
  </si>
  <si>
    <t>ULIC</t>
  </si>
  <si>
    <t>X92</t>
  </si>
  <si>
    <t>Y92</t>
  </si>
  <si>
    <t>Cena jednostkowa
brutto</t>
  </si>
  <si>
    <t>Miejscowość</t>
  </si>
  <si>
    <t>Ulica</t>
  </si>
  <si>
    <t>Gmina</t>
  </si>
  <si>
    <t>Powiat</t>
  </si>
  <si>
    <t>Wojewodztwo</t>
  </si>
  <si>
    <t>Wartość brutto świadczenia Usługi TD przez cały okres 60. miesięcy w Wariancie B</t>
  </si>
  <si>
    <r>
      <t xml:space="preserve">Wykonawca:
             </t>
    </r>
    <r>
      <rPr>
        <sz val="8"/>
        <color theme="1"/>
        <rFont val="Calibri"/>
        <family val="2"/>
        <charset val="238"/>
        <scheme val="minor"/>
      </rPr>
      <t>(nazwa)</t>
    </r>
  </si>
  <si>
    <t>Potwierdzam poniższą listę proponowanych PWR</t>
  </si>
  <si>
    <t>03-446 Warszawa, ul. 11 listpada 23, Budynek NASK S.A., w obrębie powierzchni  kolokacyjnych w budynku ODF zlokalizowany w MMR1 oraz MMR2</t>
  </si>
  <si>
    <t>00-697 Warszawa, Al. Jerozlimskie 65/79, Budynek LIM, Piętro: +3, Sala B , Szafa krosownicza ROW 0 RACK 5</t>
  </si>
  <si>
    <r>
      <t>Uwaga! Przed wydrukowaniem proszę usunąć błędy w arkuszach oraz za pomocą filtru w komórce</t>
    </r>
    <r>
      <rPr>
        <b/>
        <sz val="9"/>
        <color rgb="FF00B050"/>
        <rFont val="Calibri"/>
        <family val="2"/>
        <charset val="238"/>
        <scheme val="minor"/>
      </rPr>
      <t xml:space="preserve"> G14 </t>
    </r>
    <r>
      <rPr>
        <b/>
        <sz val="9"/>
        <color theme="1"/>
        <rFont val="Calibri"/>
        <family val="2"/>
        <charset val="238"/>
        <scheme val="minor"/>
      </rPr>
      <t>ukryć wiersze puste.</t>
    </r>
  </si>
  <si>
    <r>
      <rPr>
        <b/>
        <u/>
        <sz val="10"/>
        <color theme="1"/>
        <rFont val="Calibri"/>
        <family val="2"/>
        <charset val="238"/>
        <scheme val="minor"/>
      </rPr>
      <t>UWAGA</t>
    </r>
    <r>
      <rPr>
        <sz val="10"/>
        <color theme="1"/>
        <rFont val="Calibri"/>
        <family val="2"/>
        <charset val="238"/>
        <scheme val="minor"/>
      </rPr>
      <t xml:space="preserve">
Pola wskazujące adresy proponowanych PWR, </t>
    </r>
    <r>
      <rPr>
        <b/>
        <sz val="10"/>
        <color rgb="FFFFC000"/>
        <rFont val="Calibri"/>
        <family val="2"/>
        <charset val="238"/>
        <scheme val="minor"/>
      </rPr>
      <t>oznaczone w tle kolorem pomarańczowym</t>
    </r>
    <r>
      <rPr>
        <sz val="10"/>
        <color theme="1"/>
        <rFont val="Calibri"/>
        <family val="2"/>
        <charset val="238"/>
        <scheme val="minor"/>
      </rPr>
      <t xml:space="preserve"> powinny zostać wypełnione dla wszystkich PWR proponowanych przez Wykonawcę. Nieużywane pola adresu w tabeli PWR należy pozostawić puste.</t>
    </r>
  </si>
  <si>
    <t>40-432 Katowice, ul. Gospodarcza 12, Kolokacja 3S, Budynek DC2, w obrębie powierzchni  kolokacyjnych w budynku ODF Zlokalizowany w MMR1 oraz MMR2</t>
  </si>
  <si>
    <t>Poniżej składamy ofertę cenową na poszczególne części postępowania</t>
  </si>
  <si>
    <r>
      <rPr>
        <b/>
        <u/>
        <sz val="11"/>
        <color theme="1"/>
        <rFont val="Calibri"/>
        <family val="2"/>
        <charset val="238"/>
        <scheme val="minor"/>
      </rPr>
      <t>UWAGA</t>
    </r>
    <r>
      <rPr>
        <sz val="11"/>
        <color theme="1"/>
        <rFont val="Calibri"/>
        <family val="2"/>
        <charset val="238"/>
        <scheme val="minor"/>
      </rPr>
      <t xml:space="preserve">
1. Wszystkie pola dotyczące części postępowania na które Wykonawca składa ofertę oraz wspólne dla wszystkich części postępowania (dane Wykonawcy oraz ceny zestawienia dostępu na portach 1 GE i 10 GE),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C000"/>
        <rFont val="Calibri"/>
        <family val="2"/>
        <charset val="238"/>
        <scheme val="minor"/>
      </rPr>
      <t>oznaczone w tle kolorem pomarańczowym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muszą zostać wypełnione. Możliwe jest nie wypełnienie żadnego pola dla danej części postępowania, w przypadku gdy Wykonawca nie składa dla tej części oferty.
2. Dla Wariantu A - brak wskazania PWR z rozwijanej listy spowoduje odrzucenie oferty Wykonawcy. PWR z rozwiajanej listy należy wybać po wypełnieniu w zakładce Lista punktów styku tabeli "WARIANT A - lista PWR proponowanych przez Wykonawcę" 
3. Dla Wariantu B - brak wskazania FPS z rozwijanej listy spowoduje odrzucenie oferty Wykonawcy.
4. Przed wydrukowaniem proszę usunąć błędy w arkuszach oraz za pomocą filtru w komórce </t>
    </r>
    <r>
      <rPr>
        <b/>
        <sz val="11"/>
        <color rgb="FF00B050"/>
        <rFont val="Calibri"/>
        <family val="2"/>
        <charset val="238"/>
        <scheme val="minor"/>
      </rPr>
      <t>G14</t>
    </r>
    <r>
      <rPr>
        <sz val="11"/>
        <color theme="1"/>
        <rFont val="Calibri"/>
        <family val="2"/>
        <charset val="238"/>
        <scheme val="minor"/>
      </rPr>
      <t xml:space="preserve"> ukryć wiersze puste.</t>
    </r>
  </si>
  <si>
    <t/>
  </si>
  <si>
    <t>99999</t>
  </si>
  <si>
    <t>MAZOWIECKIE</t>
  </si>
  <si>
    <t>TERC</t>
  </si>
  <si>
    <t>Data gotowości</t>
  </si>
  <si>
    <t>Uwaga!</t>
  </si>
  <si>
    <r>
      <t xml:space="preserve">Ofertę sporządza się pod rygorem nieważności w postaci elektronicznej i opatruje się kwalifikowalnym podpisem elektronicznym, </t>
    </r>
    <r>
      <rPr>
        <b/>
        <sz val="11"/>
        <color theme="1"/>
        <rFont val="Calibri"/>
        <family val="2"/>
        <charset val="238"/>
        <scheme val="minor"/>
      </rPr>
      <t>podpisem zaufanym lub podpisem osobistym</t>
    </r>
    <r>
      <rPr>
        <b/>
        <i/>
        <sz val="11"/>
        <color theme="1"/>
        <rFont val="Calibri"/>
        <family val="2"/>
        <charset val="238"/>
        <scheme val="minor"/>
      </rPr>
      <t xml:space="preserve">. Wykonawca składa ofertę w formie elektronicznej za pośrednictwem Platformy pod adresem https://nask.eb2b.com.pl/.  </t>
    </r>
  </si>
  <si>
    <t>DOLNOŚLĄSKIE</t>
  </si>
  <si>
    <t>POMORSKIE</t>
  </si>
  <si>
    <t>KUJAWSKO-POMORSKIE</t>
  </si>
  <si>
    <t>BYDGOSKI</t>
  </si>
  <si>
    <t>KORONOWO</t>
  </si>
  <si>
    <t>LUBELSKIE</t>
  </si>
  <si>
    <t>WARMIŃSKO-MAZURSKIE</t>
  </si>
  <si>
    <t>OŁAWSKI</t>
  </si>
  <si>
    <t>0215033</t>
  </si>
  <si>
    <t>JELCZ-LASKOWICE</t>
  </si>
  <si>
    <t>0874704</t>
  </si>
  <si>
    <t>WÓJCICE</t>
  </si>
  <si>
    <t>05635</t>
  </si>
  <si>
    <t>UL. GŁÓWNA</t>
  </si>
  <si>
    <t>ZŁOTORYJSKI</t>
  </si>
  <si>
    <t>0226011</t>
  </si>
  <si>
    <t>WOJCIESZÓW</t>
  </si>
  <si>
    <t>0936517</t>
  </si>
  <si>
    <t>12765</t>
  </si>
  <si>
    <t>UL. MIEDZIANA</t>
  </si>
  <si>
    <t>0403045</t>
  </si>
  <si>
    <t>0089371</t>
  </si>
  <si>
    <t>WITOLDOWO</t>
  </si>
  <si>
    <t>INOWROCŁAWSKI</t>
  </si>
  <si>
    <t>0407042</t>
  </si>
  <si>
    <t>INOWROCŁAW</t>
  </si>
  <si>
    <t>0086243</t>
  </si>
  <si>
    <t>SŁAWĘCINEK</t>
  </si>
  <si>
    <t>MOGILEŃSKI</t>
  </si>
  <si>
    <t>0409044</t>
  </si>
  <si>
    <t>STRZELNO</t>
  </si>
  <si>
    <t>0929598</t>
  </si>
  <si>
    <t>22880</t>
  </si>
  <si>
    <t xml:space="preserve">UL. TOPOLOWA </t>
  </si>
  <si>
    <t>1A</t>
  </si>
  <si>
    <t>NAKIELSKI</t>
  </si>
  <si>
    <t>0410015</t>
  </si>
  <si>
    <t>KCYNIA</t>
  </si>
  <si>
    <t>0088182</t>
  </si>
  <si>
    <t>LASKOWNICA</t>
  </si>
  <si>
    <t>RYPIŃSKI</t>
  </si>
  <si>
    <t>0412062</t>
  </si>
  <si>
    <t>WĄPIELSK</t>
  </si>
  <si>
    <t>0850388</t>
  </si>
  <si>
    <t>PÓŁWIESK MAŁY</t>
  </si>
  <si>
    <t>91895, 92030</t>
  </si>
  <si>
    <t>WŁOCŁAWSKI</t>
  </si>
  <si>
    <t>0418064</t>
  </si>
  <si>
    <t>CHODECZ</t>
  </si>
  <si>
    <t>0985562</t>
  </si>
  <si>
    <t>24504</t>
  </si>
  <si>
    <t>UL. WŁOCŁAWSKA</t>
  </si>
  <si>
    <t>110532, 110534</t>
  </si>
  <si>
    <t>LUBELSKI</t>
  </si>
  <si>
    <t>0609142</t>
  </si>
  <si>
    <t>WÓLKA</t>
  </si>
  <si>
    <t>0393910</t>
  </si>
  <si>
    <t>BYSTRZYCA</t>
  </si>
  <si>
    <t>92E</t>
  </si>
  <si>
    <t>MIŃSKI</t>
  </si>
  <si>
    <t>1412045</t>
  </si>
  <si>
    <t>CEGŁÓW</t>
  </si>
  <si>
    <t>0669335</t>
  </si>
  <si>
    <t>WICIEJÓW</t>
  </si>
  <si>
    <t>OSTROWSKI</t>
  </si>
  <si>
    <t>1416011</t>
  </si>
  <si>
    <t>OSTRÓW MAZOWIECKA</t>
  </si>
  <si>
    <t>0966330</t>
  </si>
  <si>
    <t>15733</t>
  </si>
  <si>
    <t>UL. PARTYZANTÓW</t>
  </si>
  <si>
    <t>WARSZAWA</t>
  </si>
  <si>
    <t>1465011</t>
  </si>
  <si>
    <t>0918123</t>
  </si>
  <si>
    <t>19871</t>
  </si>
  <si>
    <t>UL. 1 SIERPNIA</t>
  </si>
  <si>
    <t>8A</t>
  </si>
  <si>
    <t>133566, 25025</t>
  </si>
  <si>
    <t>02739</t>
  </si>
  <si>
    <t>UL. CHŁODNA</t>
  </si>
  <si>
    <t>WARSZAWA (WESOŁA)</t>
  </si>
  <si>
    <t>20291</t>
  </si>
  <si>
    <t>UL. JULIUSZA SŁOWACKIEGO</t>
  </si>
  <si>
    <t>PODLASKIE</t>
  </si>
  <si>
    <t>WYSOKOMAZOWIECKI</t>
  </si>
  <si>
    <t>2013042</t>
  </si>
  <si>
    <t>KLUKOWO</t>
  </si>
  <si>
    <t>0398669</t>
  </si>
  <si>
    <t>ŁUNIEWO MAŁE</t>
  </si>
  <si>
    <t>2013082</t>
  </si>
  <si>
    <t>SOKOŁY</t>
  </si>
  <si>
    <t>0406067</t>
  </si>
  <si>
    <t>PERKI-KARPIE</t>
  </si>
  <si>
    <t>CZŁUCHOWSKI</t>
  </si>
  <si>
    <t>2203032</t>
  </si>
  <si>
    <t>CZŁUCHÓW</t>
  </si>
  <si>
    <t>0743250</t>
  </si>
  <si>
    <t>WIERZCHOWO-DWORZEC</t>
  </si>
  <si>
    <t>21970</t>
  </si>
  <si>
    <t>UL. SZKOLNA</t>
  </si>
  <si>
    <t>KARTUSKI</t>
  </si>
  <si>
    <t>2205042</t>
  </si>
  <si>
    <t>SIERAKOWICE</t>
  </si>
  <si>
    <t>0170937</t>
  </si>
  <si>
    <t>GOWIDLINO</t>
  </si>
  <si>
    <t>08124</t>
  </si>
  <si>
    <t>UL. KARTUSKA</t>
  </si>
  <si>
    <t>24C</t>
  </si>
  <si>
    <t>KWIDZYŃSKI</t>
  </si>
  <si>
    <t>2207011</t>
  </si>
  <si>
    <t>KWIDZYN</t>
  </si>
  <si>
    <t>0932790</t>
  </si>
  <si>
    <t>21065</t>
  </si>
  <si>
    <t>UL. STASZICA</t>
  </si>
  <si>
    <t>SOPOT</t>
  </si>
  <si>
    <t>2264011</t>
  </si>
  <si>
    <t>0934783</t>
  </si>
  <si>
    <t>19335</t>
  </si>
  <si>
    <t>UL. RZEMIEŚLNICZA</t>
  </si>
  <si>
    <t>ŚLĄSKIE</t>
  </si>
  <si>
    <t>BIELSKO-BIAŁA</t>
  </si>
  <si>
    <t>2461011</t>
  </si>
  <si>
    <t>0923584</t>
  </si>
  <si>
    <t>11926</t>
  </si>
  <si>
    <t>UL. 1 MAJA</t>
  </si>
  <si>
    <t>SZCZYCIEŃSKI</t>
  </si>
  <si>
    <t>2817022</t>
  </si>
  <si>
    <t>DŹWIERZUTY</t>
  </si>
  <si>
    <t>0473388</t>
  </si>
  <si>
    <t>ORZYNY</t>
  </si>
  <si>
    <t>31B</t>
  </si>
  <si>
    <r>
      <rPr>
        <b/>
        <sz val="14"/>
        <color rgb="FFFF0000"/>
        <rFont val="Calibri"/>
        <family val="2"/>
        <charset val="238"/>
        <scheme val="minor"/>
      </rPr>
      <t xml:space="preserve">Załącznik nr 4 - FORMULARZ CENOWY </t>
    </r>
    <r>
      <rPr>
        <b/>
        <sz val="12"/>
        <color rgb="FFFF0000"/>
        <rFont val="Calibri"/>
        <family val="2"/>
        <charset val="238"/>
        <scheme val="minor"/>
      </rPr>
      <t xml:space="preserve">- </t>
    </r>
    <r>
      <rPr>
        <b/>
        <sz val="10"/>
        <color rgb="FFFF0000"/>
        <rFont val="Calibri"/>
        <family val="2"/>
        <charset val="238"/>
        <scheme val="minor"/>
      </rPr>
      <t>do postępowania ZZOSE.2621.62.2024.346.DTR[OSE2024]</t>
    </r>
  </si>
  <si>
    <r>
      <t>Załącznik nr 5 - Listy punktów styku sieci OSE z siecią Wykonawcy</t>
    </r>
    <r>
      <rPr>
        <b/>
        <sz val="10"/>
        <color rgb="FFFF0000"/>
        <rFont val="Calibri"/>
        <family val="2"/>
        <charset val="238"/>
        <scheme val="minor"/>
      </rPr>
      <t xml:space="preserve"> - do postępowania ZZOSE.2621.62.2024.346.DTR[OSE2024]</t>
    </r>
  </si>
  <si>
    <r>
      <t>Załącznik nr 6 - Szczegółowe dane adresowe</t>
    </r>
    <r>
      <rPr>
        <b/>
        <sz val="10"/>
        <color rgb="FFFF0000"/>
        <rFont val="Calibri"/>
        <family val="2"/>
        <charset val="238"/>
        <scheme val="minor"/>
      </rPr>
      <t xml:space="preserve"> - do postępowania ZZOSE.2621.62.2024.346.DTR[OSE2024]</t>
    </r>
  </si>
  <si>
    <t>Cena jednostkowa
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</si>
</sst>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#,##0.00_ ;[Red]\-#,##0.00\ "/>
  </numFmts>
  <fonts count="3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C000"/>
      <name val="Calibri"/>
      <family val="2"/>
      <charset val="238"/>
      <scheme val="minor"/>
    </font>
    <font>
      <b/>
      <sz val="9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26" fillId="0" borderId="0"/>
    <xf numFmtId="0" fontId="20" fillId="0" borderId="0"/>
  </cellStyleXfs>
  <cellXfs count="173">
    <xf numFmtId="0" fontId="0" fillId="0" borderId="0" xfId="0"/>
    <xf numFmtId="0" fontId="0" fillId="0" borderId="0" xfId="0" applyAlignment="1">
      <alignment wrapText="1"/>
    </xf>
    <xf numFmtId="0" fontId="0" fillId="4" borderId="4" xfId="0" applyFill="1" applyBorder="1" applyProtection="1">
      <protection locked="0"/>
    </xf>
    <xf numFmtId="165" fontId="0" fillId="4" borderId="2" xfId="0" applyNumberFormat="1" applyFill="1" applyBorder="1" applyProtection="1">
      <protection locked="0"/>
    </xf>
    <xf numFmtId="165" fontId="0" fillId="4" borderId="3" xfId="0" applyNumberFormat="1" applyFill="1" applyBorder="1" applyProtection="1">
      <protection locked="0"/>
    </xf>
    <xf numFmtId="0" fontId="10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3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3" fillId="5" borderId="1" xfId="0" applyFont="1" applyFill="1" applyBorder="1" applyAlignment="1" applyProtection="1">
      <alignment horizontal="center"/>
      <protection hidden="1"/>
    </xf>
    <xf numFmtId="0" fontId="8" fillId="0" borderId="0" xfId="0" applyFont="1"/>
    <xf numFmtId="0" fontId="0" fillId="0" borderId="1" xfId="0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3" fillId="4" borderId="1" xfId="0" applyFont="1" applyFill="1" applyBorder="1" applyAlignment="1" applyProtection="1">
      <alignment wrapText="1"/>
      <protection locked="0"/>
    </xf>
    <xf numFmtId="164" fontId="0" fillId="4" borderId="4" xfId="0" applyNumberFormat="1" applyFill="1" applyBorder="1" applyProtection="1">
      <protection locked="0"/>
    </xf>
    <xf numFmtId="0" fontId="11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/>
    </xf>
    <xf numFmtId="0" fontId="0" fillId="0" borderId="5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0" xfId="0" applyAlignment="1">
      <alignment vertical="center"/>
    </xf>
    <xf numFmtId="0" fontId="2" fillId="0" borderId="27" xfId="0" applyFont="1" applyBorder="1" applyAlignment="1">
      <alignment horizontal="justify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17" fillId="0" borderId="0" xfId="0" applyFont="1"/>
    <xf numFmtId="0" fontId="9" fillId="0" borderId="0" xfId="0" applyFont="1" applyAlignment="1">
      <alignment horizontal="right"/>
    </xf>
    <xf numFmtId="0" fontId="3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center" wrapText="1"/>
    </xf>
    <xf numFmtId="4" fontId="0" fillId="5" borderId="5" xfId="0" applyNumberFormat="1" applyFill="1" applyBorder="1" applyAlignment="1">
      <alignment wrapText="1"/>
    </xf>
    <xf numFmtId="0" fontId="1" fillId="0" borderId="0" xfId="0" applyFont="1"/>
    <xf numFmtId="0" fontId="12" fillId="0" borderId="14" xfId="0" applyFont="1" applyBorder="1" applyAlignment="1">
      <alignment horizontal="left" vertical="center"/>
    </xf>
    <xf numFmtId="0" fontId="0" fillId="0" borderId="16" xfId="0" applyBorder="1" applyAlignment="1">
      <alignment horizontal="center"/>
    </xf>
    <xf numFmtId="9" fontId="0" fillId="0" borderId="6" xfId="0" applyNumberFormat="1" applyBorder="1" applyAlignment="1">
      <alignment horizontal="left" vertical="center" wrapText="1"/>
    </xf>
    <xf numFmtId="0" fontId="6" fillId="8" borderId="17" xfId="0" applyFont="1" applyFill="1" applyBorder="1" applyAlignment="1">
      <alignment horizontal="center" vertical="center" textRotation="90" wrapText="1"/>
    </xf>
    <xf numFmtId="0" fontId="6" fillId="8" borderId="18" xfId="0" applyFont="1" applyFill="1" applyBorder="1" applyAlignment="1">
      <alignment horizontal="center" vertical="center" textRotation="90" wrapText="1"/>
    </xf>
    <xf numFmtId="0" fontId="6" fillId="8" borderId="19" xfId="0" applyFont="1" applyFill="1" applyBorder="1" applyAlignment="1">
      <alignment horizontal="center" vertical="center" textRotation="90" wrapText="1"/>
    </xf>
    <xf numFmtId="0" fontId="6" fillId="6" borderId="17" xfId="0" applyFont="1" applyFill="1" applyBorder="1" applyAlignment="1">
      <alignment horizontal="center" vertical="center" textRotation="90" wrapText="1"/>
    </xf>
    <xf numFmtId="0" fontId="13" fillId="6" borderId="20" xfId="0" applyFont="1" applyFill="1" applyBorder="1" applyAlignment="1">
      <alignment horizontal="center" vertical="center" textRotation="90" wrapText="1"/>
    </xf>
    <xf numFmtId="0" fontId="13" fillId="6" borderId="18" xfId="0" applyFont="1" applyFill="1" applyBorder="1" applyAlignment="1">
      <alignment horizontal="center" vertical="center" textRotation="90" wrapText="1"/>
    </xf>
    <xf numFmtId="0" fontId="6" fillId="6" borderId="6" xfId="0" applyFont="1" applyFill="1" applyBorder="1" applyAlignment="1">
      <alignment horizontal="center" vertical="center" textRotation="90" wrapText="1"/>
    </xf>
    <xf numFmtId="0" fontId="6" fillId="7" borderId="17" xfId="0" applyFont="1" applyFill="1" applyBorder="1" applyAlignment="1">
      <alignment horizontal="center" vertical="center" textRotation="90" wrapText="1"/>
    </xf>
    <xf numFmtId="0" fontId="13" fillId="7" borderId="20" xfId="0" applyFont="1" applyFill="1" applyBorder="1" applyAlignment="1">
      <alignment horizontal="center" vertical="center" textRotation="90" wrapText="1"/>
    </xf>
    <xf numFmtId="0" fontId="13" fillId="7" borderId="18" xfId="0" applyFont="1" applyFill="1" applyBorder="1" applyAlignment="1">
      <alignment horizontal="center" vertical="center" textRotation="90" wrapText="1"/>
    </xf>
    <xf numFmtId="0" fontId="6" fillId="7" borderId="19" xfId="0" applyFont="1" applyFill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top"/>
    </xf>
    <xf numFmtId="0" fontId="14" fillId="6" borderId="24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4" fillId="8" borderId="20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4" fontId="0" fillId="5" borderId="26" xfId="0" applyNumberFormat="1" applyFill="1" applyBorder="1"/>
    <xf numFmtId="4" fontId="0" fillId="5" borderId="2" xfId="0" applyNumberFormat="1" applyFill="1" applyBorder="1"/>
    <xf numFmtId="165" fontId="0" fillId="4" borderId="5" xfId="0" applyNumberFormat="1" applyFill="1" applyBorder="1" applyAlignment="1" applyProtection="1">
      <alignment wrapText="1"/>
      <protection locked="0"/>
    </xf>
    <xf numFmtId="0" fontId="0" fillId="0" borderId="9" xfId="0" applyBorder="1" applyAlignment="1">
      <alignment vertical="center"/>
    </xf>
    <xf numFmtId="0" fontId="16" fillId="0" borderId="0" xfId="0" applyFont="1"/>
    <xf numFmtId="0" fontId="3" fillId="5" borderId="1" xfId="0" applyFont="1" applyFill="1" applyBorder="1" applyAlignment="1">
      <alignment vertical="center" wrapText="1"/>
    </xf>
    <xf numFmtId="0" fontId="7" fillId="9" borderId="0" xfId="0" applyFont="1" applyFill="1" applyAlignment="1">
      <alignment vertical="center"/>
    </xf>
    <xf numFmtId="0" fontId="2" fillId="3" borderId="20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14" fillId="10" borderId="17" xfId="0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horizontal="left"/>
    </xf>
    <xf numFmtId="0" fontId="7" fillId="9" borderId="0" xfId="0" applyFont="1" applyFill="1" applyAlignment="1">
      <alignment horizontal="left" vertical="center"/>
    </xf>
    <xf numFmtId="0" fontId="7" fillId="9" borderId="0" xfId="0" applyFont="1" applyFill="1" applyAlignment="1">
      <alignment horizontal="center" vertical="center"/>
    </xf>
    <xf numFmtId="0" fontId="27" fillId="8" borderId="17" xfId="0" applyFont="1" applyFill="1" applyBorder="1" applyAlignment="1">
      <alignment horizontal="center" vertical="center" wrapText="1"/>
    </xf>
    <xf numFmtId="0" fontId="16" fillId="9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0" fillId="0" borderId="0" xfId="0" applyNumberFormat="1"/>
    <xf numFmtId="0" fontId="7" fillId="0" borderId="0" xfId="0" applyFont="1" applyAlignment="1">
      <alignment horizontal="left" vertical="center"/>
    </xf>
    <xf numFmtId="0" fontId="7" fillId="9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justify" vertical="center"/>
    </xf>
    <xf numFmtId="0" fontId="15" fillId="0" borderId="0" xfId="0" applyFont="1"/>
    <xf numFmtId="0" fontId="15" fillId="0" borderId="0" xfId="0" applyFont="1" applyAlignment="1">
      <alignment horizontal="justify" vertical="center"/>
    </xf>
    <xf numFmtId="0" fontId="31" fillId="2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/>
    </xf>
    <xf numFmtId="0" fontId="31" fillId="2" borderId="1" xfId="0" applyFont="1" applyFill="1" applyBorder="1" applyAlignment="1">
      <alignment horizontal="right"/>
    </xf>
    <xf numFmtId="0" fontId="31" fillId="2" borderId="1" xfId="0" applyFont="1" applyFill="1" applyBorder="1"/>
    <xf numFmtId="0" fontId="31" fillId="2" borderId="1" xfId="0" applyFont="1" applyFill="1" applyBorder="1" applyAlignment="1">
      <alignment horizontal="left"/>
    </xf>
    <xf numFmtId="0" fontId="31" fillId="3" borderId="1" xfId="0" applyFont="1" applyFill="1" applyBorder="1" applyAlignment="1">
      <alignment horizontal="left"/>
    </xf>
    <xf numFmtId="0" fontId="31" fillId="3" borderId="1" xfId="0" applyFont="1" applyFill="1" applyBorder="1"/>
    <xf numFmtId="49" fontId="31" fillId="3" borderId="1" xfId="0" applyNumberFormat="1" applyFont="1" applyFill="1" applyBorder="1" applyAlignment="1">
      <alignment horizontal="left"/>
    </xf>
    <xf numFmtId="0" fontId="31" fillId="3" borderId="1" xfId="0" applyFont="1" applyFill="1" applyBorder="1" applyAlignment="1">
      <alignment horizontal="right"/>
    </xf>
    <xf numFmtId="49" fontId="31" fillId="3" borderId="1" xfId="0" applyNumberFormat="1" applyFont="1" applyFill="1" applyBorder="1"/>
    <xf numFmtId="0" fontId="32" fillId="2" borderId="1" xfId="0" applyFont="1" applyFill="1" applyBorder="1" applyAlignment="1">
      <alignment horizontal="right" vertical="center"/>
    </xf>
    <xf numFmtId="0" fontId="32" fillId="2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left" vertical="center"/>
    </xf>
    <xf numFmtId="0" fontId="32" fillId="3" borderId="1" xfId="0" applyFont="1" applyFill="1" applyBorder="1" applyAlignment="1">
      <alignment horizontal="left" vertical="center"/>
    </xf>
    <xf numFmtId="0" fontId="32" fillId="3" borderId="1" xfId="0" applyFont="1" applyFill="1" applyBorder="1" applyAlignment="1">
      <alignment vertical="center"/>
    </xf>
    <xf numFmtId="49" fontId="32" fillId="3" borderId="1" xfId="0" applyNumberFormat="1" applyFont="1" applyFill="1" applyBorder="1" applyAlignment="1">
      <alignment horizontal="left" vertical="center"/>
    </xf>
    <xf numFmtId="0" fontId="32" fillId="3" borderId="1" xfId="0" applyFont="1" applyFill="1" applyBorder="1" applyAlignment="1">
      <alignment horizontal="right"/>
    </xf>
    <xf numFmtId="49" fontId="32" fillId="3" borderId="1" xfId="0" applyNumberFormat="1" applyFont="1" applyFill="1" applyBorder="1" applyAlignment="1">
      <alignment vertical="center"/>
    </xf>
    <xf numFmtId="0" fontId="31" fillId="2" borderId="1" xfId="1" applyFont="1" applyFill="1" applyBorder="1" applyAlignment="1">
      <alignment horizontal="right"/>
    </xf>
    <xf numFmtId="0" fontId="31" fillId="2" borderId="1" xfId="1" applyFont="1" applyFill="1" applyBorder="1"/>
    <xf numFmtId="0" fontId="31" fillId="3" borderId="1" xfId="1" applyFont="1" applyFill="1" applyBorder="1" applyAlignment="1">
      <alignment horizontal="left"/>
    </xf>
    <xf numFmtId="0" fontId="31" fillId="3" borderId="1" xfId="1" applyFont="1" applyFill="1" applyBorder="1"/>
    <xf numFmtId="0" fontId="31" fillId="3" borderId="1" xfId="1" applyFont="1" applyFill="1" applyBorder="1" applyAlignment="1">
      <alignment horizontal="right"/>
    </xf>
    <xf numFmtId="0" fontId="32" fillId="3" borderId="1" xfId="0" applyFont="1" applyFill="1" applyBorder="1" applyAlignment="1">
      <alignment horizontal="left"/>
    </xf>
    <xf numFmtId="0" fontId="32" fillId="3" borderId="1" xfId="0" applyFont="1" applyFill="1" applyBorder="1" applyAlignment="1">
      <alignment horizontal="right" vertical="center"/>
    </xf>
    <xf numFmtId="0" fontId="31" fillId="2" borderId="1" xfId="0" applyFont="1" applyFill="1" applyBorder="1" applyAlignment="1">
      <alignment horizontal="center"/>
    </xf>
    <xf numFmtId="0" fontId="31" fillId="2" borderId="1" xfId="0" applyFont="1" applyFill="1" applyBorder="1" applyAlignment="1">
      <alignment horizontal="left" wrapText="1"/>
    </xf>
    <xf numFmtId="0" fontId="0" fillId="0" borderId="10" xfId="0" applyBorder="1" applyAlignment="1">
      <alignment horizontal="justify" vertical="top" wrapText="1"/>
    </xf>
    <xf numFmtId="0" fontId="0" fillId="0" borderId="10" xfId="0" applyBorder="1" applyAlignment="1">
      <alignment horizontal="justify" vertical="top"/>
    </xf>
    <xf numFmtId="0" fontId="16" fillId="9" borderId="0" xfId="0" applyFont="1" applyFill="1" applyAlignment="1">
      <alignment horizontal="center"/>
    </xf>
    <xf numFmtId="0" fontId="7" fillId="4" borderId="14" xfId="0" applyFont="1" applyFill="1" applyBorder="1" applyAlignment="1" applyProtection="1">
      <alignment vertical="center" wrapText="1"/>
      <protection locked="0"/>
    </xf>
    <xf numFmtId="0" fontId="7" fillId="4" borderId="16" xfId="0" applyFont="1" applyFill="1" applyBorder="1" applyAlignment="1" applyProtection="1">
      <alignment vertical="center" wrapText="1"/>
      <protection locked="0"/>
    </xf>
    <xf numFmtId="0" fontId="7" fillId="4" borderId="6" xfId="0" applyFont="1" applyFill="1" applyBorder="1" applyAlignment="1" applyProtection="1">
      <alignment vertical="center" wrapText="1"/>
      <protection locked="0"/>
    </xf>
    <xf numFmtId="0" fontId="1" fillId="7" borderId="17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6" fillId="9" borderId="0" xfId="0" applyFont="1" applyFill="1" applyAlignment="1">
      <alignment horizontal="center" wrapText="1"/>
    </xf>
    <xf numFmtId="164" fontId="29" fillId="0" borderId="1" xfId="0" applyNumberFormat="1" applyFont="1" applyFill="1" applyBorder="1"/>
  </cellXfs>
  <cellStyles count="4">
    <cellStyle name="Normalny" xfId="0" builtinId="0"/>
    <cellStyle name="Normalny 2" xfId="1" xr:uid="{6B8B8AFC-CC3E-49E5-9365-96C2A768A04C}"/>
    <cellStyle name="Normalny 3" xfId="3" xr:uid="{4D78A15F-2186-4E41-806C-5B004C170CCE}"/>
    <cellStyle name="Normalny 4" xfId="2" xr:uid="{2B6F1AAC-3A89-4B5F-89DD-E243C957B57E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</dxfs>
  <tableStyles count="0" defaultTableStyle="TableStyleMedium2" defaultPivotStyle="PivotStyleLight16"/>
  <colors>
    <mruColors>
      <color rgb="FFCC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CEDD6-B5F9-4825-B528-943AD035D89E}">
  <sheetPr>
    <pageSetUpPr fitToPage="1"/>
  </sheetPr>
  <dimension ref="A1:X41"/>
  <sheetViews>
    <sheetView tabSelected="1" zoomScale="70" zoomScaleNormal="70" workbookViewId="0">
      <selection activeCell="AB12" sqref="AB12"/>
    </sheetView>
  </sheetViews>
  <sheetFormatPr defaultColWidth="8.81640625" defaultRowHeight="14.5" x14ac:dyDescent="0.35"/>
  <cols>
    <col min="1" max="1" width="5.1796875" style="38" customWidth="1"/>
    <col min="2" max="2" width="20.81640625" style="38" customWidth="1"/>
    <col min="3" max="3" width="18" style="1" customWidth="1"/>
    <col min="4" max="4" width="23.453125" style="1" customWidth="1"/>
    <col min="5" max="5" width="26.54296875" style="44" customWidth="1"/>
    <col min="6" max="6" width="14.1796875" style="38" customWidth="1"/>
    <col min="7" max="8" width="11.81640625" customWidth="1"/>
    <col min="9" max="10" width="9.453125" customWidth="1"/>
    <col min="11" max="11" width="9.81640625" customWidth="1"/>
    <col min="12" max="15" width="9.453125" customWidth="1"/>
    <col min="16" max="16" width="9.81640625" customWidth="1"/>
    <col min="17" max="17" width="8.81640625" customWidth="1"/>
    <col min="18" max="21" width="9.453125" customWidth="1"/>
    <col min="22" max="22" width="14.7265625" style="34" customWidth="1"/>
    <col min="23" max="24" width="12.453125" bestFit="1" customWidth="1"/>
    <col min="25" max="25" width="8.54296875" bestFit="1" customWidth="1"/>
  </cols>
  <sheetData>
    <row r="1" spans="1:24" ht="18.5" x14ac:dyDescent="0.45">
      <c r="A1" s="144" t="s">
        <v>231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34"/>
    </row>
    <row r="2" spans="1:24" ht="16" thickBot="1" x14ac:dyDescent="0.4">
      <c r="A2" s="35"/>
      <c r="B2" s="35"/>
      <c r="C2" s="33"/>
      <c r="D2" s="33"/>
      <c r="E2" s="33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4"/>
    </row>
    <row r="3" spans="1:24" ht="39" customHeight="1" thickBot="1" x14ac:dyDescent="0.6">
      <c r="A3" s="35"/>
      <c r="B3" s="35"/>
      <c r="C3" s="33"/>
      <c r="D3" s="33"/>
      <c r="E3" s="23" t="str">
        <f ca="1">IF(OR(U5&amp;F7&amp;F8&amp;K10&amp;'Listy punktów styku'!$B$8&lt;&gt;"",SUM($G$15:$G$36)=0),"UWAGA! W arkuszach są błędy lub są one niewypełnione.","")</f>
        <v>UWAGA! W arkuszach są błędy lub są one niewypełnione.</v>
      </c>
      <c r="N3" s="36" t="s">
        <v>49</v>
      </c>
      <c r="O3" s="145"/>
      <c r="P3" s="146"/>
      <c r="Q3" s="146"/>
      <c r="R3" s="146"/>
      <c r="S3" s="146"/>
      <c r="T3" s="146"/>
      <c r="U3" s="147"/>
      <c r="V3" s="37" t="s">
        <v>50</v>
      </c>
      <c r="W3" s="34"/>
    </row>
    <row r="4" spans="1:24" ht="39" customHeight="1" thickBot="1" x14ac:dyDescent="0.4">
      <c r="A4" s="35"/>
      <c r="B4" s="35"/>
      <c r="C4" s="33"/>
      <c r="D4" s="33"/>
      <c r="E4" s="33"/>
      <c r="N4" s="35"/>
      <c r="O4" s="145"/>
      <c r="P4" s="146"/>
      <c r="Q4" s="146"/>
      <c r="R4" s="146"/>
      <c r="S4" s="146"/>
      <c r="T4" s="146"/>
      <c r="U4" s="147"/>
      <c r="V4" s="37" t="s">
        <v>51</v>
      </c>
      <c r="W4" s="34"/>
    </row>
    <row r="5" spans="1:24" ht="21.5" thickBot="1" x14ac:dyDescent="0.55000000000000004">
      <c r="C5" s="39"/>
      <c r="E5" s="1"/>
      <c r="O5" s="40" t="str">
        <f ca="1">IF(E3="","Arkusz wypełniony poprawnie","")</f>
        <v/>
      </c>
      <c r="U5" s="41" t="str">
        <f>IF(OR(O3="",O4=""),"Brak danych Wykonawcy","")</f>
        <v>Brak danych Wykonawcy</v>
      </c>
      <c r="V5"/>
      <c r="W5" s="34"/>
    </row>
    <row r="6" spans="1:24" ht="21.5" thickBot="1" x14ac:dyDescent="0.4">
      <c r="A6" s="151" t="s">
        <v>14</v>
      </c>
      <c r="B6" s="155"/>
      <c r="C6" s="42" t="s">
        <v>13</v>
      </c>
      <c r="D6" s="43" t="s">
        <v>234</v>
      </c>
      <c r="E6" s="43" t="s">
        <v>78</v>
      </c>
      <c r="O6" s="159" t="s">
        <v>92</v>
      </c>
      <c r="P6" s="160"/>
      <c r="Q6" s="160"/>
      <c r="R6" s="160"/>
      <c r="S6" s="160"/>
      <c r="T6" s="160"/>
      <c r="U6" s="161"/>
      <c r="V6" s="44"/>
      <c r="W6" s="34"/>
    </row>
    <row r="7" spans="1:24" ht="43.4" customHeight="1" thickBot="1" x14ac:dyDescent="0.4">
      <c r="A7" s="151" t="s">
        <v>8</v>
      </c>
      <c r="B7" s="152"/>
      <c r="C7" s="45" t="str">
        <f>"nie może przekroczyć wartości "&amp;TEXT(Limity!D3,"0 000,00")&amp;" zł netto"</f>
        <v>nie może przekroczyć wartości 2 876,64 zł netto</v>
      </c>
      <c r="D7" s="90"/>
      <c r="E7" s="46">
        <f t="shared" ref="E7:E8" si="0">ROUND(D7*(1+$C$10),2)</f>
        <v>0</v>
      </c>
      <c r="F7" s="24" t="str">
        <f>IF(OR(D7="",NOT(ISNUMBER(D7)),ROUND(D7,2)&lt;=0),"Brak lub zła wartość.",
IF(D7&gt;Limity!D3,"Wartość przekracza limit.",""))</f>
        <v>Brak lub zła wartość.</v>
      </c>
      <c r="O7" s="162" t="s">
        <v>15</v>
      </c>
      <c r="P7" s="162"/>
      <c r="Q7" s="164"/>
      <c r="R7" s="164"/>
      <c r="S7" s="164"/>
      <c r="T7" s="164"/>
      <c r="U7" s="165"/>
      <c r="V7" s="44"/>
      <c r="W7" s="34"/>
    </row>
    <row r="8" spans="1:24" ht="42" customHeight="1" thickBot="1" x14ac:dyDescent="0.4">
      <c r="A8" s="153" t="s">
        <v>9</v>
      </c>
      <c r="B8" s="154"/>
      <c r="C8" s="45" t="str">
        <f>"nie może przekroczyć wartości "&amp;TEXT(Limity!D4,"0 000,00")&amp;" zł netto"</f>
        <v>nie może przekroczyć wartości 12 590,99 zł netto</v>
      </c>
      <c r="D8" s="90"/>
      <c r="E8" s="46">
        <f t="shared" si="0"/>
        <v>0</v>
      </c>
      <c r="F8" s="24" t="str">
        <f>IF(OR(D8="",NOT(ISNUMBER(D8)),ROUND(D8,2)&lt;=0),"Brak lub zła wartość.",
IF(D8&gt;Limity!D4,"Wartość przekracza limit.",""))</f>
        <v>Brak lub zła wartość.</v>
      </c>
      <c r="O8" s="163"/>
      <c r="P8" s="163"/>
      <c r="Q8" s="166"/>
      <c r="R8" s="166"/>
      <c r="S8" s="166"/>
      <c r="T8" s="166"/>
      <c r="U8" s="167"/>
      <c r="V8" s="38"/>
      <c r="W8" s="34"/>
    </row>
    <row r="9" spans="1:24" ht="15" thickBot="1" x14ac:dyDescent="0.4">
      <c r="E9" s="1"/>
      <c r="N9" s="98" t="s">
        <v>89</v>
      </c>
      <c r="V9"/>
      <c r="W9" s="34"/>
      <c r="X9" s="47"/>
    </row>
    <row r="10" spans="1:24" ht="19" thickBot="1" x14ac:dyDescent="0.5">
      <c r="A10" s="48" t="s">
        <v>44</v>
      </c>
      <c r="B10" s="49"/>
      <c r="C10" s="50">
        <v>0.23</v>
      </c>
      <c r="E10" s="1"/>
      <c r="K10" s="6" t="str">
        <f ca="1">IF(COUNTIF($V$15:$V$36,"")&lt;&gt;ROW($V$36)-ROW($V$14),"Tabela poniżej zawiera jeden lub więcej błędów. Pierwszy błąd dla części "&amp;INDIRECT("a"&amp;TEXT(MATCH(VLOOKUP(" *",$V$15:$V$36,1,FALSE),$V$15:$V$36,0),"0")+ROW(V14))&amp;".","")</f>
        <v/>
      </c>
      <c r="V10"/>
      <c r="W10" s="34"/>
    </row>
    <row r="11" spans="1:24" ht="29.15" customHeight="1" thickBot="1" x14ac:dyDescent="0.4">
      <c r="E11" s="1"/>
      <c r="J11" s="156" t="s">
        <v>0</v>
      </c>
      <c r="K11" s="157"/>
      <c r="L11" s="157"/>
      <c r="M11" s="157"/>
      <c r="N11" s="157"/>
      <c r="O11" s="158"/>
      <c r="P11" s="148" t="s">
        <v>1</v>
      </c>
      <c r="Q11" s="149"/>
      <c r="R11" s="149"/>
      <c r="S11" s="149"/>
      <c r="T11" s="149"/>
      <c r="U11" s="150"/>
    </row>
    <row r="12" spans="1:24" ht="322.39999999999998" customHeight="1" thickBot="1" x14ac:dyDescent="0.4">
      <c r="A12" s="142" t="s">
        <v>93</v>
      </c>
      <c r="B12" s="143"/>
      <c r="C12" s="143"/>
      <c r="D12" s="143"/>
      <c r="E12" s="143"/>
      <c r="G12" s="51" t="s">
        <v>43</v>
      </c>
      <c r="H12" s="52" t="s">
        <v>55</v>
      </c>
      <c r="I12" s="53" t="s">
        <v>54</v>
      </c>
      <c r="J12" s="54" t="s">
        <v>45</v>
      </c>
      <c r="K12" s="55" t="s">
        <v>5</v>
      </c>
      <c r="L12" s="55" t="s">
        <v>56</v>
      </c>
      <c r="M12" s="56" t="s">
        <v>48</v>
      </c>
      <c r="N12" s="56" t="s">
        <v>57</v>
      </c>
      <c r="O12" s="57" t="s">
        <v>46</v>
      </c>
      <c r="P12" s="58" t="s">
        <v>6</v>
      </c>
      <c r="Q12" s="59" t="s">
        <v>47</v>
      </c>
      <c r="R12" s="59" t="s">
        <v>58</v>
      </c>
      <c r="S12" s="60" t="s">
        <v>48</v>
      </c>
      <c r="T12" s="60" t="s">
        <v>57</v>
      </c>
      <c r="U12" s="61" t="s">
        <v>84</v>
      </c>
    </row>
    <row r="13" spans="1:24" ht="125.5" customHeight="1" thickBot="1" x14ac:dyDescent="0.4">
      <c r="A13" s="62" t="s">
        <v>7</v>
      </c>
      <c r="B13" s="63" t="s">
        <v>2</v>
      </c>
      <c r="C13" s="96" t="s">
        <v>3</v>
      </c>
      <c r="D13" s="64" t="s">
        <v>79</v>
      </c>
      <c r="E13" s="65" t="s">
        <v>80</v>
      </c>
      <c r="F13" s="95" t="s">
        <v>4</v>
      </c>
      <c r="G13" s="102" t="str">
        <f>"od "&amp;TEXT(Limity!C5,"rrrr-mm-dd")&amp;" do "&amp;TEXT(Limity!D5,"rrrr-mm-dd")</f>
        <v>od 2024-10-18 do 2024-11-07</v>
      </c>
      <c r="H13" s="66"/>
      <c r="I13" s="67"/>
      <c r="J13" s="68"/>
      <c r="K13" s="69" t="str">
        <f>"nie może przekroczyć wartości "&amp;TEXT(Limity!D6,"0,00")&amp;" zł netto"</f>
        <v>nie może przekroczyć wartości 227,00 zł netto</v>
      </c>
      <c r="L13" s="69"/>
      <c r="M13" s="70" t="str">
        <f>"nie może przekroczyć wartości "&amp;TEXT(Limity!D9,"0,00")&amp;" zł netto"</f>
        <v>nie może przekroczyć wartości 70,00 zł netto</v>
      </c>
      <c r="N13" s="71"/>
      <c r="O13" s="72"/>
      <c r="P13" s="73"/>
      <c r="Q13" s="74" t="str">
        <f>"nie może przekroczyć wartości "&amp;TEXT(Limity!D7,"0,00")&amp;" zł netto oraz być większa od ceny w Wariancie A o więcej niż "&amp;TEXT(Limity!D8,"0,00")&amp;" zł netto"</f>
        <v>nie może przekroczyć wartości 250,00 zł netto oraz być większa od ceny w Wariancie A o więcej niż 23,00 zł netto</v>
      </c>
      <c r="R13" s="74"/>
      <c r="S13" s="75" t="str">
        <f>"nie może przekroczyć wartości "&amp;TEXT(Limity!D10,"0,00")&amp;" zł netto"</f>
        <v>nie może przekroczyć wartości 80,00 zł netto</v>
      </c>
      <c r="T13" s="76"/>
      <c r="U13" s="77"/>
    </row>
    <row r="14" spans="1:24" ht="15" thickBot="1" x14ac:dyDescent="0.4">
      <c r="A14" s="78">
        <v>1</v>
      </c>
      <c r="B14" s="79">
        <v>2</v>
      </c>
      <c r="C14" s="79">
        <v>3</v>
      </c>
      <c r="D14" s="80">
        <v>4</v>
      </c>
      <c r="E14" s="81">
        <v>5</v>
      </c>
      <c r="F14" s="81">
        <v>6</v>
      </c>
      <c r="G14" s="97">
        <v>7</v>
      </c>
      <c r="H14" s="66">
        <v>8</v>
      </c>
      <c r="I14" s="82">
        <v>9</v>
      </c>
      <c r="J14" s="83">
        <v>10</v>
      </c>
      <c r="K14" s="84">
        <v>11</v>
      </c>
      <c r="L14" s="84">
        <v>12</v>
      </c>
      <c r="M14" s="84">
        <v>13</v>
      </c>
      <c r="N14" s="84">
        <v>14</v>
      </c>
      <c r="O14" s="85">
        <v>15</v>
      </c>
      <c r="P14" s="86">
        <v>16</v>
      </c>
      <c r="Q14" s="74">
        <v>17</v>
      </c>
      <c r="R14" s="74">
        <v>18</v>
      </c>
      <c r="S14" s="75">
        <v>19</v>
      </c>
      <c r="T14" s="76">
        <v>20</v>
      </c>
      <c r="U14" s="87">
        <v>21</v>
      </c>
    </row>
    <row r="15" spans="1:24" x14ac:dyDescent="0.35">
      <c r="A15" s="116">
        <v>1</v>
      </c>
      <c r="B15" s="117">
        <v>194484</v>
      </c>
      <c r="C15" s="119">
        <v>275271</v>
      </c>
      <c r="D15" s="120" t="s">
        <v>112</v>
      </c>
      <c r="E15" s="120" t="s">
        <v>114</v>
      </c>
      <c r="F15" s="123">
        <v>87</v>
      </c>
      <c r="G15" s="22"/>
      <c r="H15" s="3"/>
      <c r="I15" s="88">
        <f t="shared" ref="I15:I36" si="1">ROUND(H15*(1+$C$10),2)</f>
        <v>0</v>
      </c>
      <c r="J15" s="2"/>
      <c r="K15" s="3"/>
      <c r="L15" s="89">
        <f t="shared" ref="L15:L36" si="2">ROUND(K15*(1+$C$10),2)</f>
        <v>0</v>
      </c>
      <c r="M15" s="4"/>
      <c r="N15" s="89">
        <f>ROUND(M15*(1+$C$10),2)</f>
        <v>0</v>
      </c>
      <c r="O15" s="89">
        <f t="shared" ref="O15:O36" si="3">60*ROUND(K15*(1+$C$10),2)</f>
        <v>0</v>
      </c>
      <c r="P15" s="2"/>
      <c r="Q15" s="3"/>
      <c r="R15" s="89">
        <f t="shared" ref="R15:R36" si="4">ROUND(Q15*(1+$C$10),2)</f>
        <v>0</v>
      </c>
      <c r="S15" s="3"/>
      <c r="T15" s="89">
        <f t="shared" ref="T15:T36" si="5">ROUND(S15*(1+$C$10),2)</f>
        <v>0</v>
      </c>
      <c r="U15" s="88">
        <f t="shared" ref="U15:U36" si="6">60*ROUND(Q15*(1+$C$10),2)</f>
        <v>0</v>
      </c>
      <c r="V15" s="5" t="str">
        <f>IF(COUNTBLANK(F15:H15)+COUNTBLANK(J15:K15)+COUNTBLANK(M15:M15)+COUNTBLANK(P15:Q15)+COUNTBLANK(S15:S15)=8,"",
IF(G15&lt;Limity!$C$5," Data gotowości zbyt wczesna lub nie uzupełniona.","")&amp;
IF(G15&gt;Limity!$D$5," Data gotowości zbyt późna lub wypełnona nieprawidłowo.","")&amp;
IF(OR(ROUND(K15,2)&lt;=0,ROUND(Q15,2)&lt;=0,ROUND(M15,2)&lt;=0,ROUND(S15,2)&lt;=0,ROUND(H15,2)&lt;=0)," Co najmniej jedna wartość nie jest większa od zera.","")&amp;
IF(K15&gt;Limity!$D$6," Abonament za Usługę TD w Wariancie A ponad limit.","")&amp;
IF(Q15&gt;Limity!$D$7," Abonament za Usługę TD w Wariancie B ponad limit.","")&amp;
IF(Q15-K15&gt;Limity!$D$8," Różnica wartości abonamentów za Usługę TD wariantów A i B ponad limit.","")&amp;
IF(M15&gt;Limity!$D$9," Abonament za zwiększenie przepustowości w Wariancie A ponad limit.","")&amp;
IF(S15&gt;Limity!$D$10," Abonament za zwiększenie przepustowości w Wariancie B ponad limit.","")&amp;
IF(J15=""," Nie wskazano PWR. ",IF(ISERROR(VLOOKUP(J15,'Listy punktów styku'!$B$11:$B$41,1,FALSE))," Nie wskazano PWR z listy.",""))&amp;
IF(P15=""," Nie wskazano FPS. ",IF(ISERROR(VLOOKUP(P15,'Listy punktów styku'!$B$44:$B$61,1,FALSE))," Nie wskazano FPS z listy.","")))</f>
        <v/>
      </c>
    </row>
    <row r="16" spans="1:24" x14ac:dyDescent="0.35">
      <c r="A16" s="116">
        <v>2</v>
      </c>
      <c r="B16" s="117">
        <v>364127</v>
      </c>
      <c r="C16" s="119">
        <v>31963</v>
      </c>
      <c r="D16" s="120" t="s">
        <v>117</v>
      </c>
      <c r="E16" s="120" t="s">
        <v>120</v>
      </c>
      <c r="F16" s="123">
        <v>1</v>
      </c>
      <c r="G16" s="22"/>
      <c r="H16" s="3"/>
      <c r="I16" s="88">
        <f t="shared" si="1"/>
        <v>0</v>
      </c>
      <c r="J16" s="2"/>
      <c r="K16" s="3"/>
      <c r="L16" s="89">
        <f t="shared" si="2"/>
        <v>0</v>
      </c>
      <c r="M16" s="4"/>
      <c r="N16" s="89">
        <f t="shared" ref="N16:N36" si="7">ROUND(M16*(1+$C$10),2)</f>
        <v>0</v>
      </c>
      <c r="O16" s="89">
        <f t="shared" si="3"/>
        <v>0</v>
      </c>
      <c r="P16" s="2"/>
      <c r="Q16" s="3"/>
      <c r="R16" s="89">
        <f t="shared" si="4"/>
        <v>0</v>
      </c>
      <c r="S16" s="3"/>
      <c r="T16" s="89">
        <f t="shared" si="5"/>
        <v>0</v>
      </c>
      <c r="U16" s="88">
        <f t="shared" si="6"/>
        <v>0</v>
      </c>
      <c r="V16" s="5" t="str">
        <f>IF(COUNTBLANK(F16:H16)+COUNTBLANK(J16:K16)+COUNTBLANK(M16:M16)+COUNTBLANK(P16:Q16)+COUNTBLANK(S16:S16)=8,"",
IF(G16&lt;Limity!$C$5," Data gotowości zbyt wczesna lub nie uzupełniona.","")&amp;
IF(G16&gt;Limity!$D$5," Data gotowości zbyt późna lub wypełnona nieprawidłowo.","")&amp;
IF(OR(ROUND(K16,2)&lt;=0,ROUND(Q16,2)&lt;=0,ROUND(M16,2)&lt;=0,ROUND(S16,2)&lt;=0,ROUND(H16,2)&lt;=0)," Co najmniej jedna wartość nie jest większa od zera.","")&amp;
IF(K16&gt;Limity!$D$6," Abonament za Usługę TD w Wariancie A ponad limit.","")&amp;
IF(Q16&gt;Limity!$D$7," Abonament za Usługę TD w Wariancie B ponad limit.","")&amp;
IF(Q16-K16&gt;Limity!$D$8," Różnica wartości abonamentów za Usługę TD wariantów A i B ponad limit.","")&amp;
IF(M16&gt;Limity!$D$9," Abonament za zwiększenie przepustowości w Wariancie A ponad limit.","")&amp;
IF(S16&gt;Limity!$D$10," Abonament za zwiększenie przepustowości w Wariancie B ponad limit.","")&amp;
IF(J16=""," Nie wskazano PWR. ",IF(ISERROR(VLOOKUP(J16,'Listy punktów styku'!$B$11:$B$41,1,FALSE))," Nie wskazano PWR z listy.",""))&amp;
IF(P16=""," Nie wskazano FPS. ",IF(ISERROR(VLOOKUP(P16,'Listy punktów styku'!$B$44:$B$61,1,FALSE))," Nie wskazano FPS z listy.","")))</f>
        <v/>
      </c>
    </row>
    <row r="17" spans="1:22" x14ac:dyDescent="0.35">
      <c r="A17" s="116">
        <v>3</v>
      </c>
      <c r="B17" s="117">
        <v>517410</v>
      </c>
      <c r="C17" s="119">
        <v>61902</v>
      </c>
      <c r="D17" s="120" t="s">
        <v>123</v>
      </c>
      <c r="E17" s="120" t="s">
        <v>94</v>
      </c>
      <c r="F17" s="123">
        <v>33</v>
      </c>
      <c r="G17" s="22"/>
      <c r="H17" s="3"/>
      <c r="I17" s="88">
        <f t="shared" si="1"/>
        <v>0</v>
      </c>
      <c r="J17" s="2"/>
      <c r="K17" s="3"/>
      <c r="L17" s="89">
        <f t="shared" si="2"/>
        <v>0</v>
      </c>
      <c r="M17" s="4"/>
      <c r="N17" s="89">
        <f t="shared" si="7"/>
        <v>0</v>
      </c>
      <c r="O17" s="89">
        <f t="shared" si="3"/>
        <v>0</v>
      </c>
      <c r="P17" s="2"/>
      <c r="Q17" s="3"/>
      <c r="R17" s="89">
        <f t="shared" si="4"/>
        <v>0</v>
      </c>
      <c r="S17" s="3"/>
      <c r="T17" s="89">
        <f t="shared" ref="T17:T18" si="8">ROUND(S17*(1+$C$10),2)</f>
        <v>0</v>
      </c>
      <c r="U17" s="88">
        <f t="shared" si="6"/>
        <v>0</v>
      </c>
      <c r="V17" s="5" t="str">
        <f>IF(COUNTBLANK(F17:H17)+COUNTBLANK(J17:K17)+COUNTBLANK(M17:M17)+COUNTBLANK(P17:Q17)+COUNTBLANK(S17:S17)=8,"",
IF(G17&lt;Limity!$C$5," Data gotowości zbyt wczesna lub nie uzupełniona.","")&amp;
IF(G17&gt;Limity!$D$5," Data gotowości zbyt późna lub wypełnona nieprawidłowo.","")&amp;
IF(OR(ROUND(K17,2)&lt;=0,ROUND(Q17,2)&lt;=0,ROUND(M17,2)&lt;=0,ROUND(S17,2)&lt;=0,ROUND(H17,2)&lt;=0)," Co najmniej jedna wartość nie jest większa od zera.","")&amp;
IF(K17&gt;Limity!$D$6," Abonament za Usługę TD w Wariancie A ponad limit.","")&amp;
IF(Q17&gt;Limity!$D$7," Abonament za Usługę TD w Wariancie B ponad limit.","")&amp;
IF(Q17-K17&gt;Limity!$D$8," Różnica wartości abonamentów za Usługę TD wariantów A i B ponad limit.","")&amp;
IF(M17&gt;Limity!$D$9," Abonament za zwiększenie przepustowości w Wariancie A ponad limit.","")&amp;
IF(S17&gt;Limity!$D$10," Abonament za zwiększenie przepustowości w Wariancie B ponad limit.","")&amp;
IF(J17=""," Nie wskazano PWR. ",IF(ISERROR(VLOOKUP(J17,'Listy punktów styku'!$B$11:$B$41,1,FALSE))," Nie wskazano PWR z listy.",""))&amp;
IF(P17=""," Nie wskazano FPS. ",IF(ISERROR(VLOOKUP(P17,'Listy punktów styku'!$B$44:$B$61,1,FALSE))," Nie wskazano FPS z listy.","")))</f>
        <v/>
      </c>
    </row>
    <row r="18" spans="1:22" x14ac:dyDescent="0.35">
      <c r="A18" s="116">
        <v>4</v>
      </c>
      <c r="B18" s="117">
        <v>570698</v>
      </c>
      <c r="C18" s="119">
        <v>133573</v>
      </c>
      <c r="D18" s="120" t="s">
        <v>128</v>
      </c>
      <c r="E18" s="120" t="s">
        <v>94</v>
      </c>
      <c r="F18" s="123">
        <v>12</v>
      </c>
      <c r="G18" s="22"/>
      <c r="H18" s="3"/>
      <c r="I18" s="88">
        <f t="shared" si="1"/>
        <v>0</v>
      </c>
      <c r="J18" s="2"/>
      <c r="K18" s="3"/>
      <c r="L18" s="89">
        <f t="shared" si="2"/>
        <v>0</v>
      </c>
      <c r="M18" s="4"/>
      <c r="N18" s="89">
        <f t="shared" si="7"/>
        <v>0</v>
      </c>
      <c r="O18" s="89">
        <f t="shared" si="3"/>
        <v>0</v>
      </c>
      <c r="P18" s="2"/>
      <c r="Q18" s="3"/>
      <c r="R18" s="89">
        <f t="shared" si="4"/>
        <v>0</v>
      </c>
      <c r="S18" s="3"/>
      <c r="T18" s="89">
        <f t="shared" si="8"/>
        <v>0</v>
      </c>
      <c r="U18" s="88">
        <f t="shared" si="6"/>
        <v>0</v>
      </c>
      <c r="V18" s="5" t="str">
        <f>IF(COUNTBLANK(F18:H18)+COUNTBLANK(J18:K18)+COUNTBLANK(M18:M18)+COUNTBLANK(P18:Q18)+COUNTBLANK(S18:S18)=8,"",
IF(G18&lt;Limity!$C$5," Data gotowości zbyt wczesna lub nie uzupełniona.","")&amp;
IF(G18&gt;Limity!$D$5," Data gotowości zbyt późna lub wypełnona nieprawidłowo.","")&amp;
IF(OR(ROUND(K18,2)&lt;=0,ROUND(Q18,2)&lt;=0,ROUND(M18,2)&lt;=0,ROUND(S18,2)&lt;=0,ROUND(H18,2)&lt;=0)," Co najmniej jedna wartość nie jest większa od zera.","")&amp;
IF(K18&gt;Limity!$D$6," Abonament za Usługę TD w Wariancie A ponad limit.","")&amp;
IF(Q18&gt;Limity!$D$7," Abonament za Usługę TD w Wariancie B ponad limit.","")&amp;
IF(Q18-K18&gt;Limity!$D$8," Różnica wartości abonamentów za Usługę TD wariantów A i B ponad limit.","")&amp;
IF(M18&gt;Limity!$D$9," Abonament za zwiększenie przepustowości w Wariancie A ponad limit.","")&amp;
IF(S18&gt;Limity!$D$10," Abonament za zwiększenie przepustowości w Wariancie B ponad limit.","")&amp;
IF(J18=""," Nie wskazano PWR. ",IF(ISERROR(VLOOKUP(J18,'Listy punktów styku'!$B$11:$B$41,1,FALSE))," Nie wskazano PWR z listy.",""))&amp;
IF(P18=""," Nie wskazano FPS. ",IF(ISERROR(VLOOKUP(P18,'Listy punktów styku'!$B$44:$B$61,1,FALSE))," Nie wskazano FPS z listy.","")))</f>
        <v/>
      </c>
    </row>
    <row r="19" spans="1:22" x14ac:dyDescent="0.35">
      <c r="A19" s="116">
        <v>5</v>
      </c>
      <c r="B19" s="125">
        <v>693364243</v>
      </c>
      <c r="C19" s="127">
        <v>263026</v>
      </c>
      <c r="D19" s="128" t="s">
        <v>131</v>
      </c>
      <c r="E19" s="128" t="s">
        <v>134</v>
      </c>
      <c r="F19" s="128" t="s">
        <v>135</v>
      </c>
      <c r="G19" s="22"/>
      <c r="H19" s="3"/>
      <c r="I19" s="88">
        <f t="shared" si="1"/>
        <v>0</v>
      </c>
      <c r="J19" s="2"/>
      <c r="K19" s="3"/>
      <c r="L19" s="89">
        <f t="shared" si="2"/>
        <v>0</v>
      </c>
      <c r="M19" s="4"/>
      <c r="N19" s="89">
        <f t="shared" si="7"/>
        <v>0</v>
      </c>
      <c r="O19" s="89">
        <f t="shared" ref="O19:O20" si="9">60*ROUND(K19*(1+$C$10),2)</f>
        <v>0</v>
      </c>
      <c r="P19" s="2"/>
      <c r="Q19" s="3"/>
      <c r="R19" s="89">
        <f t="shared" si="4"/>
        <v>0</v>
      </c>
      <c r="S19" s="3"/>
      <c r="T19" s="89">
        <f t="shared" ref="T19:T20" si="10">ROUND(S19*(1+$C$10),2)</f>
        <v>0</v>
      </c>
      <c r="U19" s="88">
        <f t="shared" ref="U19:U20" si="11">60*ROUND(Q19*(1+$C$10),2)</f>
        <v>0</v>
      </c>
      <c r="V19" s="5" t="str">
        <f>IF(COUNTBLANK(F19:H19)+COUNTBLANK(J19:K19)+COUNTBLANK(M19:M19)+COUNTBLANK(P19:Q19)+COUNTBLANK(S19:S19)=8,"",
IF(G19&lt;Limity!$C$5," Data gotowości zbyt wczesna lub nie uzupełniona.","")&amp;
IF(G19&gt;Limity!$D$5," Data gotowości zbyt późna lub wypełnona nieprawidłowo.","")&amp;
IF(OR(ROUND(K19,2)&lt;=0,ROUND(Q19,2)&lt;=0,ROUND(M19,2)&lt;=0,ROUND(S19,2)&lt;=0,ROUND(H19,2)&lt;=0)," Co najmniej jedna wartość nie jest większa od zera.","")&amp;
IF(K19&gt;Limity!$D$6," Abonament za Usługę TD w Wariancie A ponad limit.","")&amp;
IF(Q19&gt;Limity!$D$7," Abonament za Usługę TD w Wariancie B ponad limit.","")&amp;
IF(Q19-K19&gt;Limity!$D$8," Różnica wartości abonamentów za Usługę TD wariantów A i B ponad limit.","")&amp;
IF(M19&gt;Limity!$D$9," Abonament za zwiększenie przepustowości w Wariancie A ponad limit.","")&amp;
IF(S19&gt;Limity!$D$10," Abonament za zwiększenie przepustowości w Wariancie B ponad limit.","")&amp;
IF(J19=""," Nie wskazano PWR. ",IF(ISERROR(VLOOKUP(J19,'Listy punktów styku'!$B$11:$B$41,1,FALSE))," Nie wskazano PWR z listy.",""))&amp;
IF(P19=""," Nie wskazano FPS. ",IF(ISERROR(VLOOKUP(P19,'Listy punktów styku'!$B$44:$B$61,1,FALSE))," Nie wskazano FPS z listy.","")))</f>
        <v/>
      </c>
    </row>
    <row r="20" spans="1:22" x14ac:dyDescent="0.35">
      <c r="A20" s="116">
        <v>6</v>
      </c>
      <c r="B20" s="117">
        <v>607360</v>
      </c>
      <c r="C20" s="119">
        <v>70052</v>
      </c>
      <c r="D20" s="120" t="s">
        <v>140</v>
      </c>
      <c r="E20" s="120" t="s">
        <v>94</v>
      </c>
      <c r="F20" s="123">
        <v>16</v>
      </c>
      <c r="G20" s="22"/>
      <c r="H20" s="3"/>
      <c r="I20" s="88">
        <f t="shared" si="1"/>
        <v>0</v>
      </c>
      <c r="J20" s="2"/>
      <c r="K20" s="3"/>
      <c r="L20" s="89">
        <f t="shared" si="2"/>
        <v>0</v>
      </c>
      <c r="M20" s="4"/>
      <c r="N20" s="89">
        <f t="shared" si="7"/>
        <v>0</v>
      </c>
      <c r="O20" s="89">
        <f t="shared" si="9"/>
        <v>0</v>
      </c>
      <c r="P20" s="2"/>
      <c r="Q20" s="3"/>
      <c r="R20" s="89">
        <f t="shared" si="4"/>
        <v>0</v>
      </c>
      <c r="S20" s="3"/>
      <c r="T20" s="89">
        <f t="shared" si="10"/>
        <v>0</v>
      </c>
      <c r="U20" s="88">
        <f t="shared" si="11"/>
        <v>0</v>
      </c>
      <c r="V20" s="5" t="str">
        <f>IF(COUNTBLANK(F20:H20)+COUNTBLANK(J20:K20)+COUNTBLANK(M20:M20)+COUNTBLANK(P20:Q20)+COUNTBLANK(S20:S20)=8,"",
IF(G20&lt;Limity!$C$5," Data gotowości zbyt wczesna lub nie uzupełniona.","")&amp;
IF(G20&gt;Limity!$D$5," Data gotowości zbyt późna lub wypełnona nieprawidłowo.","")&amp;
IF(OR(ROUND(K20,2)&lt;=0,ROUND(Q20,2)&lt;=0,ROUND(M20,2)&lt;=0,ROUND(S20,2)&lt;=0,ROUND(H20,2)&lt;=0)," Co najmniej jedna wartość nie jest większa od zera.","")&amp;
IF(K20&gt;Limity!$D$6," Abonament za Usługę TD w Wariancie A ponad limit.","")&amp;
IF(Q20&gt;Limity!$D$7," Abonament za Usługę TD w Wariancie B ponad limit.","")&amp;
IF(Q20-K20&gt;Limity!$D$8," Różnica wartości abonamentów za Usługę TD wariantów A i B ponad limit.","")&amp;
IF(M20&gt;Limity!$D$9," Abonament za zwiększenie przepustowości w Wariancie A ponad limit.","")&amp;
IF(S20&gt;Limity!$D$10," Abonament za zwiększenie przepustowości w Wariancie B ponad limit.","")&amp;
IF(J20=""," Nie wskazano PWR. ",IF(ISERROR(VLOOKUP(J20,'Listy punktów styku'!$B$11:$B$41,1,FALSE))," Nie wskazano PWR z listy.",""))&amp;
IF(P20=""," Nie wskazano FPS. ",IF(ISERROR(VLOOKUP(P20,'Listy punktów styku'!$B$44:$B$61,1,FALSE))," Nie wskazano FPS z listy.","")))</f>
        <v/>
      </c>
    </row>
    <row r="21" spans="1:22" x14ac:dyDescent="0.35">
      <c r="A21" s="116">
        <v>7</v>
      </c>
      <c r="B21" s="117">
        <v>640644</v>
      </c>
      <c r="C21" s="119">
        <v>42520</v>
      </c>
      <c r="D21" s="120" t="s">
        <v>145</v>
      </c>
      <c r="E21" s="120" t="s">
        <v>94</v>
      </c>
      <c r="F21" s="123">
        <v>37</v>
      </c>
      <c r="G21" s="22"/>
      <c r="H21" s="3"/>
      <c r="I21" s="88">
        <f t="shared" si="1"/>
        <v>0</v>
      </c>
      <c r="J21" s="2"/>
      <c r="K21" s="3"/>
      <c r="L21" s="89">
        <f t="shared" si="2"/>
        <v>0</v>
      </c>
      <c r="M21" s="4"/>
      <c r="N21" s="89">
        <f t="shared" si="7"/>
        <v>0</v>
      </c>
      <c r="O21" s="89">
        <f t="shared" ref="O21:O36" si="12">60*ROUND(K21*(1+$C$10),2)</f>
        <v>0</v>
      </c>
      <c r="P21" s="2"/>
      <c r="Q21" s="3"/>
      <c r="R21" s="89">
        <f t="shared" si="4"/>
        <v>0</v>
      </c>
      <c r="S21" s="3"/>
      <c r="T21" s="89">
        <f t="shared" ref="T21:T36" si="13">ROUND(S21*(1+$C$10),2)</f>
        <v>0</v>
      </c>
      <c r="U21" s="88">
        <f t="shared" ref="U21:U36" si="14">60*ROUND(Q21*(1+$C$10),2)</f>
        <v>0</v>
      </c>
      <c r="V21" s="5" t="str">
        <f>IF(COUNTBLANK(F21:H21)+COUNTBLANK(J21:K21)+COUNTBLANK(M21:M21)+COUNTBLANK(P21:Q21)+COUNTBLANK(S21:S21)=8,"",
IF(G21&lt;Limity!$C$5," Data gotowości zbyt wczesna lub nie uzupełniona.","")&amp;
IF(G21&gt;Limity!$D$5," Data gotowości zbyt późna lub wypełnona nieprawidłowo.","")&amp;
IF(OR(ROUND(K21,2)&lt;=0,ROUND(Q21,2)&lt;=0,ROUND(M21,2)&lt;=0,ROUND(S21,2)&lt;=0,ROUND(H21,2)&lt;=0)," Co najmniej jedna wartość nie jest większa od zera.","")&amp;
IF(K21&gt;Limity!$D$6," Abonament za Usługę TD w Wariancie A ponad limit.","")&amp;
IF(Q21&gt;Limity!$D$7," Abonament za Usługę TD w Wariancie B ponad limit.","")&amp;
IF(Q21-K21&gt;Limity!$D$8," Różnica wartości abonamentów za Usługę TD wariantów A i B ponad limit.","")&amp;
IF(M21&gt;Limity!$D$9," Abonament za zwiększenie przepustowości w Wariancie A ponad limit.","")&amp;
IF(S21&gt;Limity!$D$10," Abonament za zwiększenie przepustowości w Wariancie B ponad limit.","")&amp;
IF(J21=""," Nie wskazano PWR. ",IF(ISERROR(VLOOKUP(J21,'Listy punktów styku'!$B$11:$B$41,1,FALSE))," Nie wskazano PWR z listy.",""))&amp;
IF(P21=""," Nie wskazano FPS. ",IF(ISERROR(VLOOKUP(P21,'Listy punktów styku'!$B$44:$B$61,1,FALSE))," Nie wskazano FPS z listy.","")))</f>
        <v/>
      </c>
    </row>
    <row r="22" spans="1:22" x14ac:dyDescent="0.35">
      <c r="A22" s="116">
        <v>8</v>
      </c>
      <c r="B22" s="125">
        <v>5174317</v>
      </c>
      <c r="C22" s="127" t="s">
        <v>146</v>
      </c>
      <c r="D22" s="121" t="s">
        <v>149</v>
      </c>
      <c r="E22" s="121" t="s">
        <v>152</v>
      </c>
      <c r="F22" s="121">
        <v>7</v>
      </c>
      <c r="G22" s="22"/>
      <c r="H22" s="3"/>
      <c r="I22" s="88">
        <f t="shared" si="1"/>
        <v>0</v>
      </c>
      <c r="J22" s="2"/>
      <c r="K22" s="3"/>
      <c r="L22" s="89">
        <f t="shared" si="2"/>
        <v>0</v>
      </c>
      <c r="M22" s="4"/>
      <c r="N22" s="89">
        <f t="shared" si="7"/>
        <v>0</v>
      </c>
      <c r="O22" s="89">
        <f t="shared" si="12"/>
        <v>0</v>
      </c>
      <c r="P22" s="2"/>
      <c r="Q22" s="3"/>
      <c r="R22" s="89">
        <f t="shared" si="4"/>
        <v>0</v>
      </c>
      <c r="S22" s="3"/>
      <c r="T22" s="89">
        <f t="shared" si="13"/>
        <v>0</v>
      </c>
      <c r="U22" s="88">
        <f t="shared" si="14"/>
        <v>0</v>
      </c>
      <c r="V22" s="5" t="str">
        <f>IF(COUNTBLANK(F22:H22)+COUNTBLANK(J22:K22)+COUNTBLANK(M22:M22)+COUNTBLANK(P22:Q22)+COUNTBLANK(S22:S22)=8,"",
IF(G22&lt;Limity!$C$5," Data gotowości zbyt wczesna lub nie uzupełniona.","")&amp;
IF(G22&gt;Limity!$D$5," Data gotowości zbyt późna lub wypełnona nieprawidłowo.","")&amp;
IF(OR(ROUND(K22,2)&lt;=0,ROUND(Q22,2)&lt;=0,ROUND(M22,2)&lt;=0,ROUND(S22,2)&lt;=0,ROUND(H22,2)&lt;=0)," Co najmniej jedna wartość nie jest większa od zera.","")&amp;
IF(K22&gt;Limity!$D$6," Abonament za Usługę TD w Wariancie A ponad limit.","")&amp;
IF(Q22&gt;Limity!$D$7," Abonament za Usługę TD w Wariancie B ponad limit.","")&amp;
IF(Q22-K22&gt;Limity!$D$8," Różnica wartości abonamentów za Usługę TD wariantów A i B ponad limit.","")&amp;
IF(M22&gt;Limity!$D$9," Abonament za zwiększenie przepustowości w Wariancie A ponad limit.","")&amp;
IF(S22&gt;Limity!$D$10," Abonament za zwiększenie przepustowości w Wariancie B ponad limit.","")&amp;
IF(J22=""," Nie wskazano PWR. ",IF(ISERROR(VLOOKUP(J22,'Listy punktów styku'!$B$11:$B$41,1,FALSE))," Nie wskazano PWR z listy.",""))&amp;
IF(P22=""," Nie wskazano FPS. ",IF(ISERROR(VLOOKUP(P22,'Listy punktów styku'!$B$44:$B$61,1,FALSE))," Nie wskazano FPS z listy.","")))</f>
        <v/>
      </c>
    </row>
    <row r="23" spans="1:22" x14ac:dyDescent="0.35">
      <c r="A23" s="116">
        <v>9</v>
      </c>
      <c r="B23" s="117">
        <v>3146709</v>
      </c>
      <c r="C23" s="119" t="s">
        <v>153</v>
      </c>
      <c r="D23" s="121" t="s">
        <v>158</v>
      </c>
      <c r="E23" s="121"/>
      <c r="F23" s="121" t="s">
        <v>159</v>
      </c>
      <c r="G23" s="22"/>
      <c r="H23" s="3"/>
      <c r="I23" s="88">
        <f t="shared" si="1"/>
        <v>0</v>
      </c>
      <c r="J23" s="2"/>
      <c r="K23" s="3"/>
      <c r="L23" s="89">
        <f t="shared" si="2"/>
        <v>0</v>
      </c>
      <c r="M23" s="4"/>
      <c r="N23" s="89">
        <f t="shared" si="7"/>
        <v>0</v>
      </c>
      <c r="O23" s="89">
        <f t="shared" si="12"/>
        <v>0</v>
      </c>
      <c r="P23" s="2"/>
      <c r="Q23" s="3"/>
      <c r="R23" s="89">
        <f t="shared" si="4"/>
        <v>0</v>
      </c>
      <c r="S23" s="3"/>
      <c r="T23" s="89">
        <f t="shared" si="13"/>
        <v>0</v>
      </c>
      <c r="U23" s="88">
        <f t="shared" si="14"/>
        <v>0</v>
      </c>
      <c r="V23" s="5" t="str">
        <f>IF(COUNTBLANK(F23:H23)+COUNTBLANK(J23:K23)+COUNTBLANK(M23:M23)+COUNTBLANK(P23:Q23)+COUNTBLANK(S23:S23)=8,"",
IF(G23&lt;Limity!$C$5," Data gotowości zbyt wczesna lub nie uzupełniona.","")&amp;
IF(G23&gt;Limity!$D$5," Data gotowości zbyt późna lub wypełnona nieprawidłowo.","")&amp;
IF(OR(ROUND(K23,2)&lt;=0,ROUND(Q23,2)&lt;=0,ROUND(M23,2)&lt;=0,ROUND(S23,2)&lt;=0,ROUND(H23,2)&lt;=0)," Co najmniej jedna wartość nie jest większa od zera.","")&amp;
IF(K23&gt;Limity!$D$6," Abonament za Usługę TD w Wariancie A ponad limit.","")&amp;
IF(Q23&gt;Limity!$D$7," Abonament za Usługę TD w Wariancie B ponad limit.","")&amp;
IF(Q23-K23&gt;Limity!$D$8," Różnica wartości abonamentów za Usługę TD wariantów A i B ponad limit.","")&amp;
IF(M23&gt;Limity!$D$9," Abonament za zwiększenie przepustowości w Wariancie A ponad limit.","")&amp;
IF(S23&gt;Limity!$D$10," Abonament za zwiększenie przepustowości w Wariancie B ponad limit.","")&amp;
IF(J23=""," Nie wskazano PWR. ",IF(ISERROR(VLOOKUP(J23,'Listy punktów styku'!$B$11:$B$41,1,FALSE))," Nie wskazano PWR z listy.",""))&amp;
IF(P23=""," Nie wskazano FPS. ",IF(ISERROR(VLOOKUP(P23,'Listy punktów styku'!$B$44:$B$61,1,FALSE))," Nie wskazano FPS z listy.","")))</f>
        <v/>
      </c>
    </row>
    <row r="24" spans="1:22" x14ac:dyDescent="0.35">
      <c r="A24" s="116">
        <v>10</v>
      </c>
      <c r="B24" s="117">
        <v>3143862</v>
      </c>
      <c r="C24" s="119">
        <v>119554</v>
      </c>
      <c r="D24" s="120" t="s">
        <v>164</v>
      </c>
      <c r="E24" s="120" t="s">
        <v>94</v>
      </c>
      <c r="F24" s="123">
        <v>21</v>
      </c>
      <c r="G24" s="22"/>
      <c r="H24" s="3"/>
      <c r="I24" s="88">
        <f t="shared" si="1"/>
        <v>0</v>
      </c>
      <c r="J24" s="2"/>
      <c r="K24" s="3"/>
      <c r="L24" s="89">
        <f t="shared" si="2"/>
        <v>0</v>
      </c>
      <c r="M24" s="4"/>
      <c r="N24" s="89">
        <f t="shared" si="7"/>
        <v>0</v>
      </c>
      <c r="O24" s="89">
        <f t="shared" si="12"/>
        <v>0</v>
      </c>
      <c r="P24" s="2"/>
      <c r="Q24" s="3"/>
      <c r="R24" s="89">
        <f t="shared" si="4"/>
        <v>0</v>
      </c>
      <c r="S24" s="3"/>
      <c r="T24" s="89">
        <f t="shared" si="13"/>
        <v>0</v>
      </c>
      <c r="U24" s="88">
        <f t="shared" si="14"/>
        <v>0</v>
      </c>
      <c r="V24" s="5" t="str">
        <f>IF(COUNTBLANK(F24:H24)+COUNTBLANK(J24:K24)+COUNTBLANK(M24:M24)+COUNTBLANK(P24:Q24)+COUNTBLANK(S24:S24)=8,"",
IF(G24&lt;Limity!$C$5," Data gotowości zbyt wczesna lub nie uzupełniona.","")&amp;
IF(G24&gt;Limity!$D$5," Data gotowości zbyt późna lub wypełnona nieprawidłowo.","")&amp;
IF(OR(ROUND(K24,2)&lt;=0,ROUND(Q24,2)&lt;=0,ROUND(M24,2)&lt;=0,ROUND(S24,2)&lt;=0,ROUND(H24,2)&lt;=0)," Co najmniej jedna wartość nie jest większa od zera.","")&amp;
IF(K24&gt;Limity!$D$6," Abonament za Usługę TD w Wariancie A ponad limit.","")&amp;
IF(Q24&gt;Limity!$D$7," Abonament za Usługę TD w Wariancie B ponad limit.","")&amp;
IF(Q24-K24&gt;Limity!$D$8," Różnica wartości abonamentów za Usługę TD wariantów A i B ponad limit.","")&amp;
IF(M24&gt;Limity!$D$9," Abonament za zwiększenie przepustowości w Wariancie A ponad limit.","")&amp;
IF(S24&gt;Limity!$D$10," Abonament za zwiększenie przepustowości w Wariancie B ponad limit.","")&amp;
IF(J24=""," Nie wskazano PWR. ",IF(ISERROR(VLOOKUP(J24,'Listy punktów styku'!$B$11:$B$41,1,FALSE))," Nie wskazano PWR z listy.",""))&amp;
IF(P24=""," Nie wskazano FPS. ",IF(ISERROR(VLOOKUP(P24,'Listy punktów styku'!$B$44:$B$61,1,FALSE))," Nie wskazano FPS z listy.","")))</f>
        <v/>
      </c>
    </row>
    <row r="25" spans="1:22" x14ac:dyDescent="0.35">
      <c r="A25" s="116">
        <v>11</v>
      </c>
      <c r="B25" s="117">
        <v>6649969</v>
      </c>
      <c r="C25" s="127">
        <v>87791</v>
      </c>
      <c r="D25" s="121" t="s">
        <v>167</v>
      </c>
      <c r="E25" s="121" t="s">
        <v>170</v>
      </c>
      <c r="F25" s="121">
        <v>21</v>
      </c>
      <c r="G25" s="22"/>
      <c r="H25" s="3"/>
      <c r="I25" s="88">
        <f t="shared" si="1"/>
        <v>0</v>
      </c>
      <c r="J25" s="2"/>
      <c r="K25" s="3"/>
      <c r="L25" s="89">
        <f t="shared" si="2"/>
        <v>0</v>
      </c>
      <c r="M25" s="4"/>
      <c r="N25" s="89">
        <f t="shared" si="7"/>
        <v>0</v>
      </c>
      <c r="O25" s="89">
        <f t="shared" si="12"/>
        <v>0</v>
      </c>
      <c r="P25" s="2"/>
      <c r="Q25" s="3"/>
      <c r="R25" s="89">
        <f t="shared" si="4"/>
        <v>0</v>
      </c>
      <c r="S25" s="3"/>
      <c r="T25" s="89">
        <f t="shared" si="13"/>
        <v>0</v>
      </c>
      <c r="U25" s="88">
        <f t="shared" si="14"/>
        <v>0</v>
      </c>
      <c r="V25" s="5" t="str">
        <f>IF(COUNTBLANK(F25:H25)+COUNTBLANK(J25:K25)+COUNTBLANK(M25:M25)+COUNTBLANK(P25:Q25)+COUNTBLANK(S25:S25)=8,"",
IF(G25&lt;Limity!$C$5," Data gotowości zbyt wczesna lub nie uzupełniona.","")&amp;
IF(G25&gt;Limity!$D$5," Data gotowości zbyt późna lub wypełnona nieprawidłowo.","")&amp;
IF(OR(ROUND(K25,2)&lt;=0,ROUND(Q25,2)&lt;=0,ROUND(M25,2)&lt;=0,ROUND(S25,2)&lt;=0,ROUND(H25,2)&lt;=0)," Co najmniej jedna wartość nie jest większa od zera.","")&amp;
IF(K25&gt;Limity!$D$6," Abonament za Usługę TD w Wariancie A ponad limit.","")&amp;
IF(Q25&gt;Limity!$D$7," Abonament za Usługę TD w Wariancie B ponad limit.","")&amp;
IF(Q25-K25&gt;Limity!$D$8," Różnica wartości abonamentów za Usługę TD wariantów A i B ponad limit.","")&amp;
IF(M25&gt;Limity!$D$9," Abonament za zwiększenie przepustowości w Wariancie A ponad limit.","")&amp;
IF(S25&gt;Limity!$D$10," Abonament za zwiększenie przepustowości w Wariancie B ponad limit.","")&amp;
IF(J25=""," Nie wskazano PWR. ",IF(ISERROR(VLOOKUP(J25,'Listy punktów styku'!$B$11:$B$41,1,FALSE))," Nie wskazano PWR z listy.",""))&amp;
IF(P25=""," Nie wskazano FPS. ",IF(ISERROR(VLOOKUP(P25,'Listy punktów styku'!$B$44:$B$61,1,FALSE))," Nie wskazano FPS z listy.","")))</f>
        <v/>
      </c>
    </row>
    <row r="26" spans="1:22" x14ac:dyDescent="0.35">
      <c r="A26" s="116">
        <v>12</v>
      </c>
      <c r="B26" s="117">
        <v>1585438</v>
      </c>
      <c r="C26" s="127">
        <v>128769</v>
      </c>
      <c r="D26" s="121" t="s">
        <v>171</v>
      </c>
      <c r="E26" s="121" t="s">
        <v>175</v>
      </c>
      <c r="F26" s="121" t="s">
        <v>176</v>
      </c>
      <c r="G26" s="22"/>
      <c r="H26" s="3"/>
      <c r="I26" s="88">
        <f t="shared" si="1"/>
        <v>0</v>
      </c>
      <c r="J26" s="2"/>
      <c r="K26" s="3"/>
      <c r="L26" s="89">
        <f t="shared" si="2"/>
        <v>0</v>
      </c>
      <c r="M26" s="4"/>
      <c r="N26" s="89">
        <f t="shared" si="7"/>
        <v>0</v>
      </c>
      <c r="O26" s="89">
        <f t="shared" si="12"/>
        <v>0</v>
      </c>
      <c r="P26" s="2"/>
      <c r="Q26" s="3"/>
      <c r="R26" s="89">
        <f t="shared" si="4"/>
        <v>0</v>
      </c>
      <c r="S26" s="3"/>
      <c r="T26" s="89">
        <f t="shared" si="13"/>
        <v>0</v>
      </c>
      <c r="U26" s="88">
        <f t="shared" si="14"/>
        <v>0</v>
      </c>
      <c r="V26" s="5" t="str">
        <f>IF(COUNTBLANK(F26:H26)+COUNTBLANK(J26:K26)+COUNTBLANK(M26:M26)+COUNTBLANK(P26:Q26)+COUNTBLANK(S26:S26)=8,"",
IF(G26&lt;Limity!$C$5," Data gotowości zbyt wczesna lub nie uzupełniona.","")&amp;
IF(G26&gt;Limity!$D$5," Data gotowości zbyt późna lub wypełnona nieprawidłowo.","")&amp;
IF(OR(ROUND(K26,2)&lt;=0,ROUND(Q26,2)&lt;=0,ROUND(M26,2)&lt;=0,ROUND(S26,2)&lt;=0,ROUND(H26,2)&lt;=0)," Co najmniej jedna wartość nie jest większa od zera.","")&amp;
IF(K26&gt;Limity!$D$6," Abonament za Usługę TD w Wariancie A ponad limit.","")&amp;
IF(Q26&gt;Limity!$D$7," Abonament za Usługę TD w Wariancie B ponad limit.","")&amp;
IF(Q26-K26&gt;Limity!$D$8," Różnica wartości abonamentów za Usługę TD wariantów A i B ponad limit.","")&amp;
IF(M26&gt;Limity!$D$9," Abonament za zwiększenie przepustowości w Wariancie A ponad limit.","")&amp;
IF(S26&gt;Limity!$D$10," Abonament za zwiększenie przepustowości w Wariancie B ponad limit.","")&amp;
IF(J26=""," Nie wskazano PWR. ",IF(ISERROR(VLOOKUP(J26,'Listy punktów styku'!$B$11:$B$41,1,FALSE))," Nie wskazano PWR z listy.",""))&amp;
IF(P26=""," Nie wskazano FPS. ",IF(ISERROR(VLOOKUP(P26,'Listy punktów styku'!$B$44:$B$61,1,FALSE))," Nie wskazano FPS z listy.","")))</f>
        <v/>
      </c>
    </row>
    <row r="27" spans="1:22" x14ac:dyDescent="0.35">
      <c r="A27" s="116">
        <v>13</v>
      </c>
      <c r="B27" s="117">
        <v>1796432</v>
      </c>
      <c r="C27" s="119" t="s">
        <v>177</v>
      </c>
      <c r="D27" s="121" t="s">
        <v>171</v>
      </c>
      <c r="E27" s="121" t="s">
        <v>179</v>
      </c>
      <c r="F27" s="121">
        <v>9</v>
      </c>
      <c r="G27" s="22"/>
      <c r="H27" s="3"/>
      <c r="I27" s="88">
        <f t="shared" si="1"/>
        <v>0</v>
      </c>
      <c r="J27" s="2"/>
      <c r="K27" s="3"/>
      <c r="L27" s="89">
        <f t="shared" si="2"/>
        <v>0</v>
      </c>
      <c r="M27" s="4"/>
      <c r="N27" s="89">
        <f t="shared" si="7"/>
        <v>0</v>
      </c>
      <c r="O27" s="89">
        <f t="shared" si="12"/>
        <v>0</v>
      </c>
      <c r="P27" s="2"/>
      <c r="Q27" s="3"/>
      <c r="R27" s="89">
        <f t="shared" si="4"/>
        <v>0</v>
      </c>
      <c r="S27" s="3"/>
      <c r="T27" s="89">
        <f t="shared" si="13"/>
        <v>0</v>
      </c>
      <c r="U27" s="88">
        <f t="shared" si="14"/>
        <v>0</v>
      </c>
      <c r="V27" s="5" t="str">
        <f>IF(COUNTBLANK(F27:H27)+COUNTBLANK(J27:K27)+COUNTBLANK(M27:M27)+COUNTBLANK(P27:Q27)+COUNTBLANK(S27:S27)=8,"",
IF(G27&lt;Limity!$C$5," Data gotowości zbyt wczesna lub nie uzupełniona.","")&amp;
IF(G27&gt;Limity!$D$5," Data gotowości zbyt późna lub wypełnona nieprawidłowo.","")&amp;
IF(OR(ROUND(K27,2)&lt;=0,ROUND(Q27,2)&lt;=0,ROUND(M27,2)&lt;=0,ROUND(S27,2)&lt;=0,ROUND(H27,2)&lt;=0)," Co najmniej jedna wartość nie jest większa od zera.","")&amp;
IF(K27&gt;Limity!$D$6," Abonament za Usługę TD w Wariancie A ponad limit.","")&amp;
IF(Q27&gt;Limity!$D$7," Abonament za Usługę TD w Wariancie B ponad limit.","")&amp;
IF(Q27-K27&gt;Limity!$D$8," Różnica wartości abonamentów za Usługę TD wariantów A i B ponad limit.","")&amp;
IF(M27&gt;Limity!$D$9," Abonament za zwiększenie przepustowości w Wariancie A ponad limit.","")&amp;
IF(S27&gt;Limity!$D$10," Abonament za zwiększenie przepustowości w Wariancie B ponad limit.","")&amp;
IF(J27=""," Nie wskazano PWR. ",IF(ISERROR(VLOOKUP(J27,'Listy punktów styku'!$B$11:$B$41,1,FALSE))," Nie wskazano PWR z listy.",""))&amp;
IF(P27=""," Nie wskazano FPS. ",IF(ISERROR(VLOOKUP(P27,'Listy punktów styku'!$B$44:$B$61,1,FALSE))," Nie wskazano FPS z listy.","")))</f>
        <v/>
      </c>
    </row>
    <row r="28" spans="1:22" x14ac:dyDescent="0.35">
      <c r="A28" s="116">
        <v>14</v>
      </c>
      <c r="B28" s="117">
        <v>1259771</v>
      </c>
      <c r="C28" s="119">
        <v>270871</v>
      </c>
      <c r="D28" s="121" t="s">
        <v>180</v>
      </c>
      <c r="E28" s="121" t="s">
        <v>182</v>
      </c>
      <c r="F28" s="121">
        <v>3</v>
      </c>
      <c r="G28" s="22"/>
      <c r="H28" s="3"/>
      <c r="I28" s="88">
        <f t="shared" si="1"/>
        <v>0</v>
      </c>
      <c r="J28" s="2"/>
      <c r="K28" s="3"/>
      <c r="L28" s="89">
        <f t="shared" si="2"/>
        <v>0</v>
      </c>
      <c r="M28" s="4"/>
      <c r="N28" s="89">
        <f t="shared" si="7"/>
        <v>0</v>
      </c>
      <c r="O28" s="89">
        <f t="shared" si="12"/>
        <v>0</v>
      </c>
      <c r="P28" s="2"/>
      <c r="Q28" s="3"/>
      <c r="R28" s="89">
        <f t="shared" si="4"/>
        <v>0</v>
      </c>
      <c r="S28" s="3"/>
      <c r="T28" s="89">
        <f t="shared" si="13"/>
        <v>0</v>
      </c>
      <c r="U28" s="88">
        <f t="shared" si="14"/>
        <v>0</v>
      </c>
      <c r="V28" s="5" t="str">
        <f>IF(COUNTBLANK(F28:H28)+COUNTBLANK(J28:K28)+COUNTBLANK(M28:M28)+COUNTBLANK(P28:Q28)+COUNTBLANK(S28:S28)=8,"",
IF(G28&lt;Limity!$C$5," Data gotowości zbyt wczesna lub nie uzupełniona.","")&amp;
IF(G28&gt;Limity!$D$5," Data gotowości zbyt późna lub wypełnona nieprawidłowo.","")&amp;
IF(OR(ROUND(K28,2)&lt;=0,ROUND(Q28,2)&lt;=0,ROUND(M28,2)&lt;=0,ROUND(S28,2)&lt;=0,ROUND(H28,2)&lt;=0)," Co najmniej jedna wartość nie jest większa od zera.","")&amp;
IF(K28&gt;Limity!$D$6," Abonament za Usługę TD w Wariancie A ponad limit.","")&amp;
IF(Q28&gt;Limity!$D$7," Abonament za Usługę TD w Wariancie B ponad limit.","")&amp;
IF(Q28-K28&gt;Limity!$D$8," Różnica wartości abonamentów za Usługę TD wariantów A i B ponad limit.","")&amp;
IF(M28&gt;Limity!$D$9," Abonament za zwiększenie przepustowości w Wariancie A ponad limit.","")&amp;
IF(S28&gt;Limity!$D$10," Abonament za zwiększenie przepustowości w Wariancie B ponad limit.","")&amp;
IF(J28=""," Nie wskazano PWR. ",IF(ISERROR(VLOOKUP(J28,'Listy punktów styku'!$B$11:$B$41,1,FALSE))," Nie wskazano PWR z listy.",""))&amp;
IF(P28=""," Nie wskazano FPS. ",IF(ISERROR(VLOOKUP(P28,'Listy punktów styku'!$B$44:$B$61,1,FALSE))," Nie wskazano FPS z listy.","")))</f>
        <v/>
      </c>
    </row>
    <row r="29" spans="1:22" x14ac:dyDescent="0.35">
      <c r="A29" s="116">
        <v>15</v>
      </c>
      <c r="B29" s="117">
        <v>4970656</v>
      </c>
      <c r="C29" s="119">
        <v>92424</v>
      </c>
      <c r="D29" s="120" t="s">
        <v>188</v>
      </c>
      <c r="E29" s="120" t="s">
        <v>94</v>
      </c>
      <c r="F29" s="123">
        <v>2</v>
      </c>
      <c r="G29" s="22"/>
      <c r="H29" s="3"/>
      <c r="I29" s="88">
        <f t="shared" si="1"/>
        <v>0</v>
      </c>
      <c r="J29" s="2"/>
      <c r="K29" s="3"/>
      <c r="L29" s="89">
        <f t="shared" si="2"/>
        <v>0</v>
      </c>
      <c r="M29" s="4"/>
      <c r="N29" s="89">
        <f t="shared" si="7"/>
        <v>0</v>
      </c>
      <c r="O29" s="89">
        <f t="shared" si="12"/>
        <v>0</v>
      </c>
      <c r="P29" s="2"/>
      <c r="Q29" s="3"/>
      <c r="R29" s="89">
        <f t="shared" si="4"/>
        <v>0</v>
      </c>
      <c r="S29" s="3"/>
      <c r="T29" s="89">
        <f t="shared" si="13"/>
        <v>0</v>
      </c>
      <c r="U29" s="88">
        <f t="shared" si="14"/>
        <v>0</v>
      </c>
      <c r="V29" s="5" t="str">
        <f>IF(COUNTBLANK(F29:H29)+COUNTBLANK(J29:K29)+COUNTBLANK(M29:M29)+COUNTBLANK(P29:Q29)+COUNTBLANK(S29:S29)=8,"",
IF(G29&lt;Limity!$C$5," Data gotowości zbyt wczesna lub nie uzupełniona.","")&amp;
IF(G29&gt;Limity!$D$5," Data gotowości zbyt późna lub wypełnona nieprawidłowo.","")&amp;
IF(OR(ROUND(K29,2)&lt;=0,ROUND(Q29,2)&lt;=0,ROUND(M29,2)&lt;=0,ROUND(S29,2)&lt;=0,ROUND(H29,2)&lt;=0)," Co najmniej jedna wartość nie jest większa od zera.","")&amp;
IF(K29&gt;Limity!$D$6," Abonament za Usługę TD w Wariancie A ponad limit.","")&amp;
IF(Q29&gt;Limity!$D$7," Abonament za Usługę TD w Wariancie B ponad limit.","")&amp;
IF(Q29-K29&gt;Limity!$D$8," Różnica wartości abonamentów za Usługę TD wariantów A i B ponad limit.","")&amp;
IF(M29&gt;Limity!$D$9," Abonament za zwiększenie przepustowości w Wariancie A ponad limit.","")&amp;
IF(S29&gt;Limity!$D$10," Abonament za zwiększenie przepustowości w Wariancie B ponad limit.","")&amp;
IF(J29=""," Nie wskazano PWR. ",IF(ISERROR(VLOOKUP(J29,'Listy punktów styku'!$B$11:$B$41,1,FALSE))," Nie wskazano PWR z listy.",""))&amp;
IF(P29=""," Nie wskazano FPS. ",IF(ISERROR(VLOOKUP(P29,'Listy punktów styku'!$B$44:$B$61,1,FALSE))," Nie wskazano FPS z listy.","")))</f>
        <v/>
      </c>
    </row>
    <row r="30" spans="1:22" x14ac:dyDescent="0.35">
      <c r="A30" s="116">
        <v>16</v>
      </c>
      <c r="B30" s="133">
        <v>4462183</v>
      </c>
      <c r="C30" s="119">
        <v>275803</v>
      </c>
      <c r="D30" s="135" t="s">
        <v>192</v>
      </c>
      <c r="E30" s="135"/>
      <c r="F30" s="137">
        <v>1</v>
      </c>
      <c r="G30" s="22"/>
      <c r="H30" s="3"/>
      <c r="I30" s="88">
        <f t="shared" si="1"/>
        <v>0</v>
      </c>
      <c r="J30" s="2"/>
      <c r="K30" s="3"/>
      <c r="L30" s="89">
        <f t="shared" si="2"/>
        <v>0</v>
      </c>
      <c r="M30" s="4"/>
      <c r="N30" s="89">
        <f t="shared" si="7"/>
        <v>0</v>
      </c>
      <c r="O30" s="89">
        <f t="shared" si="12"/>
        <v>0</v>
      </c>
      <c r="P30" s="2"/>
      <c r="Q30" s="3"/>
      <c r="R30" s="89">
        <f t="shared" si="4"/>
        <v>0</v>
      </c>
      <c r="S30" s="3"/>
      <c r="T30" s="89">
        <f t="shared" si="13"/>
        <v>0</v>
      </c>
      <c r="U30" s="88">
        <f t="shared" si="14"/>
        <v>0</v>
      </c>
      <c r="V30" s="5" t="str">
        <f>IF(COUNTBLANK(F30:H30)+COUNTBLANK(J30:K30)+COUNTBLANK(M30:M30)+COUNTBLANK(P30:Q30)+COUNTBLANK(S30:S30)=8,"",
IF(G30&lt;Limity!$C$5," Data gotowości zbyt wczesna lub nie uzupełniona.","")&amp;
IF(G30&gt;Limity!$D$5," Data gotowości zbyt późna lub wypełnona nieprawidłowo.","")&amp;
IF(OR(ROUND(K30,2)&lt;=0,ROUND(Q30,2)&lt;=0,ROUND(M30,2)&lt;=0,ROUND(S30,2)&lt;=0,ROUND(H30,2)&lt;=0)," Co najmniej jedna wartość nie jest większa od zera.","")&amp;
IF(K30&gt;Limity!$D$6," Abonament za Usługę TD w Wariancie A ponad limit.","")&amp;
IF(Q30&gt;Limity!$D$7," Abonament za Usługę TD w Wariancie B ponad limit.","")&amp;
IF(Q30-K30&gt;Limity!$D$8," Różnica wartości abonamentów za Usługę TD wariantów A i B ponad limit.","")&amp;
IF(M30&gt;Limity!$D$9," Abonament za zwiększenie przepustowości w Wariancie A ponad limit.","")&amp;
IF(S30&gt;Limity!$D$10," Abonament za zwiększenie przepustowości w Wariancie B ponad limit.","")&amp;
IF(J30=""," Nie wskazano PWR. ",IF(ISERROR(VLOOKUP(J30,'Listy punktów styku'!$B$11:$B$41,1,FALSE))," Nie wskazano PWR z listy.",""))&amp;
IF(P30=""," Nie wskazano FPS. ",IF(ISERROR(VLOOKUP(P30,'Listy punktów styku'!$B$44:$B$61,1,FALSE))," Nie wskazano FPS z listy.","")))</f>
        <v/>
      </c>
    </row>
    <row r="31" spans="1:22" x14ac:dyDescent="0.35">
      <c r="A31" s="116">
        <v>17</v>
      </c>
      <c r="B31" s="125">
        <v>5064072</v>
      </c>
      <c r="C31" s="127">
        <v>55769</v>
      </c>
      <c r="D31" s="129" t="s">
        <v>197</v>
      </c>
      <c r="E31" s="129" t="s">
        <v>199</v>
      </c>
      <c r="F31" s="139">
        <v>9</v>
      </c>
      <c r="G31" s="22"/>
      <c r="H31" s="3"/>
      <c r="I31" s="88">
        <f t="shared" si="1"/>
        <v>0</v>
      </c>
      <c r="J31" s="2"/>
      <c r="K31" s="3"/>
      <c r="L31" s="89">
        <f t="shared" si="2"/>
        <v>0</v>
      </c>
      <c r="M31" s="4"/>
      <c r="N31" s="89">
        <f t="shared" si="7"/>
        <v>0</v>
      </c>
      <c r="O31" s="89">
        <f t="shared" si="12"/>
        <v>0</v>
      </c>
      <c r="P31" s="2"/>
      <c r="Q31" s="3"/>
      <c r="R31" s="89">
        <f t="shared" si="4"/>
        <v>0</v>
      </c>
      <c r="S31" s="3"/>
      <c r="T31" s="89">
        <f t="shared" si="13"/>
        <v>0</v>
      </c>
      <c r="U31" s="88">
        <f t="shared" si="14"/>
        <v>0</v>
      </c>
      <c r="V31" s="5" t="str">
        <f>IF(COUNTBLANK(F31:H31)+COUNTBLANK(J31:K31)+COUNTBLANK(M31:M31)+COUNTBLANK(P31:Q31)+COUNTBLANK(S31:S31)=8,"",
IF(G31&lt;Limity!$C$5," Data gotowości zbyt wczesna lub nie uzupełniona.","")&amp;
IF(G31&gt;Limity!$D$5," Data gotowości zbyt późna lub wypełnona nieprawidłowo.","")&amp;
IF(OR(ROUND(K31,2)&lt;=0,ROUND(Q31,2)&lt;=0,ROUND(M31,2)&lt;=0,ROUND(S31,2)&lt;=0,ROUND(H31,2)&lt;=0)," Co najmniej jedna wartość nie jest większa od zera.","")&amp;
IF(K31&gt;Limity!$D$6," Abonament za Usługę TD w Wariancie A ponad limit.","")&amp;
IF(Q31&gt;Limity!$D$7," Abonament za Usługę TD w Wariancie B ponad limit.","")&amp;
IF(Q31-K31&gt;Limity!$D$8," Różnica wartości abonamentów za Usługę TD wariantów A i B ponad limit.","")&amp;
IF(M31&gt;Limity!$D$9," Abonament za zwiększenie przepustowości w Wariancie A ponad limit.","")&amp;
IF(S31&gt;Limity!$D$10," Abonament za zwiększenie przepustowości w Wariancie B ponad limit.","")&amp;
IF(J31=""," Nie wskazano PWR. ",IF(ISERROR(VLOOKUP(J31,'Listy punktów styku'!$B$11:$B$41,1,FALSE))," Nie wskazano PWR z listy.",""))&amp;
IF(P31=""," Nie wskazano FPS. ",IF(ISERROR(VLOOKUP(P31,'Listy punktów styku'!$B$44:$B$61,1,FALSE))," Nie wskazano FPS z listy.","")))</f>
        <v/>
      </c>
    </row>
    <row r="32" spans="1:22" x14ac:dyDescent="0.35">
      <c r="A32" s="116">
        <v>18</v>
      </c>
      <c r="B32" s="117">
        <v>114706657</v>
      </c>
      <c r="C32" s="141">
        <v>269073</v>
      </c>
      <c r="D32" s="120" t="s">
        <v>204</v>
      </c>
      <c r="E32" s="120" t="s">
        <v>206</v>
      </c>
      <c r="F32" s="123" t="s">
        <v>207</v>
      </c>
      <c r="G32" s="22"/>
      <c r="H32" s="3"/>
      <c r="I32" s="88">
        <f t="shared" si="1"/>
        <v>0</v>
      </c>
      <c r="J32" s="2"/>
      <c r="K32" s="3"/>
      <c r="L32" s="89">
        <f t="shared" si="2"/>
        <v>0</v>
      </c>
      <c r="M32" s="4"/>
      <c r="N32" s="89">
        <f t="shared" si="7"/>
        <v>0</v>
      </c>
      <c r="O32" s="89">
        <f t="shared" si="12"/>
        <v>0</v>
      </c>
      <c r="P32" s="2"/>
      <c r="Q32" s="3"/>
      <c r="R32" s="89">
        <f t="shared" si="4"/>
        <v>0</v>
      </c>
      <c r="S32" s="3"/>
      <c r="T32" s="89">
        <f t="shared" si="13"/>
        <v>0</v>
      </c>
      <c r="U32" s="88">
        <f t="shared" si="14"/>
        <v>0</v>
      </c>
      <c r="V32" s="5" t="str">
        <f>IF(COUNTBLANK(F32:H32)+COUNTBLANK(J32:K32)+COUNTBLANK(M32:M32)+COUNTBLANK(P32:Q32)+COUNTBLANK(S32:S32)=8,"",
IF(G32&lt;Limity!$C$5," Data gotowości zbyt wczesna lub nie uzupełniona.","")&amp;
IF(G32&gt;Limity!$D$5," Data gotowości zbyt późna lub wypełnona nieprawidłowo.","")&amp;
IF(OR(ROUND(K32,2)&lt;=0,ROUND(Q32,2)&lt;=0,ROUND(M32,2)&lt;=0,ROUND(S32,2)&lt;=0,ROUND(H32,2)&lt;=0)," Co najmniej jedna wartość nie jest większa od zera.","")&amp;
IF(K32&gt;Limity!$D$6," Abonament za Usługę TD w Wariancie A ponad limit.","")&amp;
IF(Q32&gt;Limity!$D$7," Abonament za Usługę TD w Wariancie B ponad limit.","")&amp;
IF(Q32-K32&gt;Limity!$D$8," Różnica wartości abonamentów za Usługę TD wariantów A i B ponad limit.","")&amp;
IF(M32&gt;Limity!$D$9," Abonament za zwiększenie przepustowości w Wariancie A ponad limit.","")&amp;
IF(S32&gt;Limity!$D$10," Abonament za zwiększenie przepustowości w Wariancie B ponad limit.","")&amp;
IF(J32=""," Nie wskazano PWR. ",IF(ISERROR(VLOOKUP(J32,'Listy punktów styku'!$B$11:$B$41,1,FALSE))," Nie wskazano PWR z listy.",""))&amp;
IF(P32=""," Nie wskazano FPS. ",IF(ISERROR(VLOOKUP(P32,'Listy punktów styku'!$B$44:$B$61,1,FALSE))," Nie wskazano FPS z listy.","")))</f>
        <v/>
      </c>
    </row>
    <row r="33" spans="1:22" x14ac:dyDescent="0.35">
      <c r="A33" s="116">
        <v>19</v>
      </c>
      <c r="B33" s="117">
        <v>8391819</v>
      </c>
      <c r="C33" s="119">
        <v>42287</v>
      </c>
      <c r="D33" s="121" t="s">
        <v>210</v>
      </c>
      <c r="E33" s="121" t="s">
        <v>213</v>
      </c>
      <c r="F33" s="121">
        <v>2</v>
      </c>
      <c r="G33" s="22"/>
      <c r="H33" s="3"/>
      <c r="I33" s="88">
        <f t="shared" si="1"/>
        <v>0</v>
      </c>
      <c r="J33" s="2"/>
      <c r="K33" s="3"/>
      <c r="L33" s="89">
        <f t="shared" si="2"/>
        <v>0</v>
      </c>
      <c r="M33" s="4"/>
      <c r="N33" s="89">
        <f t="shared" si="7"/>
        <v>0</v>
      </c>
      <c r="O33" s="89">
        <f t="shared" si="12"/>
        <v>0</v>
      </c>
      <c r="P33" s="2"/>
      <c r="Q33" s="3"/>
      <c r="R33" s="89">
        <f t="shared" si="4"/>
        <v>0</v>
      </c>
      <c r="S33" s="3"/>
      <c r="T33" s="89">
        <f t="shared" si="13"/>
        <v>0</v>
      </c>
      <c r="U33" s="88">
        <f t="shared" si="14"/>
        <v>0</v>
      </c>
      <c r="V33" s="5" t="str">
        <f>IF(COUNTBLANK(F33:H33)+COUNTBLANK(J33:K33)+COUNTBLANK(M33:M33)+COUNTBLANK(P33:Q33)+COUNTBLANK(S33:S33)=8,"",
IF(G33&lt;Limity!$C$5," Data gotowości zbyt wczesna lub nie uzupełniona.","")&amp;
IF(G33&gt;Limity!$D$5," Data gotowości zbyt późna lub wypełnona nieprawidłowo.","")&amp;
IF(OR(ROUND(K33,2)&lt;=0,ROUND(Q33,2)&lt;=0,ROUND(M33,2)&lt;=0,ROUND(S33,2)&lt;=0,ROUND(H33,2)&lt;=0)," Co najmniej jedna wartość nie jest większa od zera.","")&amp;
IF(K33&gt;Limity!$D$6," Abonament za Usługę TD w Wariancie A ponad limit.","")&amp;
IF(Q33&gt;Limity!$D$7," Abonament za Usługę TD w Wariancie B ponad limit.","")&amp;
IF(Q33-K33&gt;Limity!$D$8," Różnica wartości abonamentów za Usługę TD wariantów A i B ponad limit.","")&amp;
IF(M33&gt;Limity!$D$9," Abonament za zwiększenie przepustowości w Wariancie A ponad limit.","")&amp;
IF(S33&gt;Limity!$D$10," Abonament za zwiększenie przepustowości w Wariancie B ponad limit.","")&amp;
IF(J33=""," Nie wskazano PWR. ",IF(ISERROR(VLOOKUP(J33,'Listy punktów styku'!$B$11:$B$41,1,FALSE))," Nie wskazano PWR z listy.",""))&amp;
IF(P33=""," Nie wskazano FPS. ",IF(ISERROR(VLOOKUP(P33,'Listy punktów styku'!$B$44:$B$61,1,FALSE))," Nie wskazano FPS z listy.","")))</f>
        <v/>
      </c>
    </row>
    <row r="34" spans="1:22" x14ac:dyDescent="0.35">
      <c r="A34" s="116">
        <v>20</v>
      </c>
      <c r="B34" s="117">
        <v>4109932</v>
      </c>
      <c r="C34" s="119">
        <v>5515</v>
      </c>
      <c r="D34" s="121" t="s">
        <v>214</v>
      </c>
      <c r="E34" s="121" t="s">
        <v>218</v>
      </c>
      <c r="F34" s="121">
        <v>33</v>
      </c>
      <c r="G34" s="22"/>
      <c r="H34" s="3"/>
      <c r="I34" s="88">
        <f t="shared" si="1"/>
        <v>0</v>
      </c>
      <c r="J34" s="2"/>
      <c r="K34" s="3"/>
      <c r="L34" s="89">
        <f t="shared" si="2"/>
        <v>0</v>
      </c>
      <c r="M34" s="4"/>
      <c r="N34" s="89">
        <f t="shared" si="7"/>
        <v>0</v>
      </c>
      <c r="O34" s="89">
        <f t="shared" si="12"/>
        <v>0</v>
      </c>
      <c r="P34" s="2"/>
      <c r="Q34" s="3"/>
      <c r="R34" s="89">
        <f t="shared" si="4"/>
        <v>0</v>
      </c>
      <c r="S34" s="3"/>
      <c r="T34" s="89">
        <f t="shared" si="13"/>
        <v>0</v>
      </c>
      <c r="U34" s="88">
        <f t="shared" si="14"/>
        <v>0</v>
      </c>
      <c r="V34" s="5" t="str">
        <f>IF(COUNTBLANK(F34:H34)+COUNTBLANK(J34:K34)+COUNTBLANK(M34:M34)+COUNTBLANK(P34:Q34)+COUNTBLANK(S34:S34)=8,"",
IF(G34&lt;Limity!$C$5," Data gotowości zbyt wczesna lub nie uzupełniona.","")&amp;
IF(G34&gt;Limity!$D$5," Data gotowości zbyt późna lub wypełnona nieprawidłowo.","")&amp;
IF(OR(ROUND(K34,2)&lt;=0,ROUND(Q34,2)&lt;=0,ROUND(M34,2)&lt;=0,ROUND(S34,2)&lt;=0,ROUND(H34,2)&lt;=0)," Co najmniej jedna wartość nie jest większa od zera.","")&amp;
IF(K34&gt;Limity!$D$6," Abonament za Usługę TD w Wariancie A ponad limit.","")&amp;
IF(Q34&gt;Limity!$D$7," Abonament za Usługę TD w Wariancie B ponad limit.","")&amp;
IF(Q34-K34&gt;Limity!$D$8," Różnica wartości abonamentów za Usługę TD wariantów A i B ponad limit.","")&amp;
IF(M34&gt;Limity!$D$9," Abonament za zwiększenie przepustowości w Wariancie A ponad limit.","")&amp;
IF(S34&gt;Limity!$D$10," Abonament za zwiększenie przepustowości w Wariancie B ponad limit.","")&amp;
IF(J34=""," Nie wskazano PWR. ",IF(ISERROR(VLOOKUP(J34,'Listy punktów styku'!$B$11:$B$41,1,FALSE))," Nie wskazano PWR z listy.",""))&amp;
IF(P34=""," Nie wskazano FPS. ",IF(ISERROR(VLOOKUP(P34,'Listy punktów styku'!$B$44:$B$61,1,FALSE))," Nie wskazano FPS z listy.","")))</f>
        <v/>
      </c>
    </row>
    <row r="35" spans="1:22" x14ac:dyDescent="0.35">
      <c r="A35" s="116">
        <v>21</v>
      </c>
      <c r="B35" s="117">
        <v>2016396</v>
      </c>
      <c r="C35" s="119">
        <v>85521</v>
      </c>
      <c r="D35" s="121" t="s">
        <v>220</v>
      </c>
      <c r="E35" s="121" t="s">
        <v>224</v>
      </c>
      <c r="F35" s="121">
        <v>9</v>
      </c>
      <c r="G35" s="22"/>
      <c r="H35" s="3"/>
      <c r="I35" s="88">
        <f t="shared" si="1"/>
        <v>0</v>
      </c>
      <c r="J35" s="2"/>
      <c r="K35" s="3"/>
      <c r="L35" s="89">
        <f t="shared" si="2"/>
        <v>0</v>
      </c>
      <c r="M35" s="4"/>
      <c r="N35" s="89">
        <f t="shared" si="7"/>
        <v>0</v>
      </c>
      <c r="O35" s="89">
        <f t="shared" si="12"/>
        <v>0</v>
      </c>
      <c r="P35" s="2"/>
      <c r="Q35" s="3"/>
      <c r="R35" s="89">
        <f t="shared" si="4"/>
        <v>0</v>
      </c>
      <c r="S35" s="3"/>
      <c r="T35" s="89">
        <f t="shared" si="13"/>
        <v>0</v>
      </c>
      <c r="U35" s="88">
        <f t="shared" si="14"/>
        <v>0</v>
      </c>
      <c r="V35" s="5" t="str">
        <f>IF(COUNTBLANK(F35:H35)+COUNTBLANK(J35:K35)+COUNTBLANK(M35:M35)+COUNTBLANK(P35:Q35)+COUNTBLANK(S35:S35)=8,"",
IF(G35&lt;Limity!$C$5," Data gotowości zbyt wczesna lub nie uzupełniona.","")&amp;
IF(G35&gt;Limity!$D$5," Data gotowości zbyt późna lub wypełnona nieprawidłowo.","")&amp;
IF(OR(ROUND(K35,2)&lt;=0,ROUND(Q35,2)&lt;=0,ROUND(M35,2)&lt;=0,ROUND(S35,2)&lt;=0,ROUND(H35,2)&lt;=0)," Co najmniej jedna wartość nie jest większa od zera.","")&amp;
IF(K35&gt;Limity!$D$6," Abonament za Usługę TD w Wariancie A ponad limit.","")&amp;
IF(Q35&gt;Limity!$D$7," Abonament za Usługę TD w Wariancie B ponad limit.","")&amp;
IF(Q35-K35&gt;Limity!$D$8," Różnica wartości abonamentów za Usługę TD wariantów A i B ponad limit.","")&amp;
IF(M35&gt;Limity!$D$9," Abonament za zwiększenie przepustowości w Wariancie A ponad limit.","")&amp;
IF(S35&gt;Limity!$D$10," Abonament za zwiększenie przepustowości w Wariancie B ponad limit.","")&amp;
IF(J35=""," Nie wskazano PWR. ",IF(ISERROR(VLOOKUP(J35,'Listy punktów styku'!$B$11:$B$41,1,FALSE))," Nie wskazano PWR z listy.",""))&amp;
IF(P35=""," Nie wskazano FPS. ",IF(ISERROR(VLOOKUP(P35,'Listy punktów styku'!$B$44:$B$61,1,FALSE))," Nie wskazano FPS z listy.","")))</f>
        <v/>
      </c>
    </row>
    <row r="36" spans="1:22" x14ac:dyDescent="0.35">
      <c r="A36" s="116">
        <v>22</v>
      </c>
      <c r="B36" s="117">
        <v>5719249</v>
      </c>
      <c r="C36" s="119">
        <v>5236</v>
      </c>
      <c r="D36" s="121" t="s">
        <v>229</v>
      </c>
      <c r="E36" s="121"/>
      <c r="F36" s="121" t="s">
        <v>230</v>
      </c>
      <c r="G36" s="22"/>
      <c r="H36" s="3"/>
      <c r="I36" s="88">
        <f t="shared" si="1"/>
        <v>0</v>
      </c>
      <c r="J36" s="2"/>
      <c r="K36" s="3"/>
      <c r="L36" s="89">
        <f t="shared" si="2"/>
        <v>0</v>
      </c>
      <c r="M36" s="4"/>
      <c r="N36" s="89">
        <f t="shared" si="7"/>
        <v>0</v>
      </c>
      <c r="O36" s="89">
        <f t="shared" si="12"/>
        <v>0</v>
      </c>
      <c r="P36" s="2"/>
      <c r="Q36" s="3"/>
      <c r="R36" s="89">
        <f t="shared" si="4"/>
        <v>0</v>
      </c>
      <c r="S36" s="3"/>
      <c r="T36" s="89">
        <f t="shared" si="13"/>
        <v>0</v>
      </c>
      <c r="U36" s="88">
        <f t="shared" si="14"/>
        <v>0</v>
      </c>
      <c r="V36" s="5" t="str">
        <f>IF(COUNTBLANK(G36:H36)+COUNTBLANK(J36:K36)+COUNTBLANK(M36:M36)+COUNTBLANK(P36:Q36)+COUNTBLANK(S36:S36)=8,"",
IF(G36&lt;Limity!$C$5," Data gotowości zbyt wczesna lub nie uzupełniona.","")&amp;
IF(G36&gt;Limity!$D$5," Data gotowości zbyt późna lub wypełnona nieprawidłowo.","")&amp;
IF(OR(ROUND(K36,2)&lt;=0,ROUND(Q36,2)&lt;=0,ROUND(M36,2)&lt;=0,ROUND(S36,2)&lt;=0,ROUND(H36,2)&lt;=0)," Co najmniej jedna wartość nie jest większa od zera.","")&amp;
IF(K36&gt;Limity!$D$6," Abonament za Usługę TD w Wariancie A ponad limit.","")&amp;
IF(Q36&gt;Limity!$D$7," Abonament za Usługę TD w Wariancie B ponad limit.","")&amp;
IF(Q36-K36&gt;Limity!$D$8," Różnica wartości abonamentów za Usługę TD wariantów A i B ponad limit.","")&amp;
IF(M36&gt;Limity!$D$9," Abonament za zwiększenie przepustowości w Wariancie A ponad limit.","")&amp;
IF(S36&gt;Limity!$D$10," Abonament za zwiększenie przepustowości w Wariancie B ponad limit.","")&amp;
IF(J36=""," Nie wskazano PWR. ",IF(ISERROR(VLOOKUP(J36,'Listy punktów styku'!$B$11:$B$41,1,FALSE))," Nie wskazano PWR z listy.",""))&amp;
IF(P36=""," Nie wskazano FPS. ",IF(ISERROR(VLOOKUP(P36,'Listy punktów styku'!$B$44:$B$61,1,FALSE))," Nie wskazano FPS z listy.","")))</f>
        <v/>
      </c>
    </row>
    <row r="38" spans="1:22" x14ac:dyDescent="0.35">
      <c r="B38" s="112" t="s">
        <v>99</v>
      </c>
    </row>
    <row r="39" spans="1:22" x14ac:dyDescent="0.35">
      <c r="B39" s="111" t="s">
        <v>100</v>
      </c>
    </row>
    <row r="40" spans="1:22" x14ac:dyDescent="0.35">
      <c r="B40" s="110"/>
    </row>
    <row r="41" spans="1:22" x14ac:dyDescent="0.35">
      <c r="B41"/>
    </row>
  </sheetData>
  <sheetProtection algorithmName="SHA-512" hashValue="ypvOCX1baGFinOoU+yqcfRFQYKxN6rkRbEiw4yUZaX4P/aR4bQgkEEReJv764tscC+J0FxyNb14Ef9kLhT8pAg==" saltValue="HCZv5vcmHnESDMwFbeYJVg==" spinCount="100000" sheet="1" autoFilter="0"/>
  <autoFilter ref="A14:V36" xr:uid="{543ED414-A565-4FB8-BFFB-AEAC0CB25AD3}"/>
  <mergeCells count="12">
    <mergeCell ref="A12:E12"/>
    <mergeCell ref="A1:V1"/>
    <mergeCell ref="O3:U3"/>
    <mergeCell ref="O4:U4"/>
    <mergeCell ref="P11:U11"/>
    <mergeCell ref="A7:B7"/>
    <mergeCell ref="A8:B8"/>
    <mergeCell ref="A6:B6"/>
    <mergeCell ref="J11:O11"/>
    <mergeCell ref="O6:U6"/>
    <mergeCell ref="O7:O8"/>
    <mergeCell ref="P7:U8"/>
  </mergeCells>
  <phoneticPr fontId="5" type="noConversion"/>
  <conditionalFormatting sqref="E7:E8 I15:I36 L15:L36 N15:O36 R15:R36 T15:U36">
    <cfRule type="cellIs" dxfId="8" priority="961" operator="equal">
      <formula>0</formula>
    </cfRule>
  </conditionalFormatting>
  <dataValidations count="1">
    <dataValidation type="date" allowBlank="1" showInputMessage="1" showErrorMessage="1" error="Data poza zakresem" sqref="G15:G36" xr:uid="{0B341CEF-02DC-4413-A8D4-7B6E8935123E}">
      <formula1>data_od</formula1>
      <formula2>data_do</formula2>
    </dataValidation>
  </dataValidations>
  <pageMargins left="0.70866141732283472" right="0.70866141732283472" top="0.74803149606299213" bottom="0.74803149606299213" header="0.31496062992125984" footer="0.31496062992125984"/>
  <pageSetup paperSize="8" scale="77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Błąd" error="Proszę wskazać Id PWRa z listy" xr:uid="{DD6F4ABC-BCF0-4A0B-B210-4430E49D52A8}">
          <x14:formula1>
            <xm:f>'Listy punktów styku'!$B$11:$B$40</xm:f>
          </x14:formula1>
          <xm:sqref>J15:J36</xm:sqref>
        </x14:dataValidation>
        <x14:dataValidation type="list" allowBlank="1" showErrorMessage="1" errorTitle="Błąd" error="Proszę podać Id FPS z listy._x000a_" xr:uid="{2CD0E19C-77CB-4CF6-892A-E75BF095E2F2}">
          <x14:formula1>
            <xm:f>'Listy punktów styku'!$B$44:$B$60</xm:f>
          </x14:formula1>
          <xm:sqref>P15:P36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BA8B8-C446-49C5-A915-0818EAC09DAD}">
  <sheetPr>
    <pageSetUpPr fitToPage="1"/>
  </sheetPr>
  <dimension ref="A1:E65"/>
  <sheetViews>
    <sheetView workbookViewId="0">
      <selection activeCell="G15" sqref="G15"/>
    </sheetView>
  </sheetViews>
  <sheetFormatPr defaultColWidth="8.81640625" defaultRowHeight="14.5" x14ac:dyDescent="0.35"/>
  <cols>
    <col min="1" max="1" width="2.453125" customWidth="1"/>
    <col min="2" max="2" width="12.453125" customWidth="1"/>
    <col min="3" max="3" width="73" customWidth="1"/>
    <col min="4" max="4" width="16" customWidth="1"/>
  </cols>
  <sheetData>
    <row r="1" spans="1:3" ht="28.5" customHeight="1" x14ac:dyDescent="0.35">
      <c r="A1" s="171" t="s">
        <v>232</v>
      </c>
      <c r="B1" s="171"/>
      <c r="C1" s="171"/>
    </row>
    <row r="2" spans="1:3" ht="6.75" customHeight="1" thickBot="1" x14ac:dyDescent="0.5">
      <c r="A2" s="14"/>
    </row>
    <row r="3" spans="1:3" ht="33.75" customHeight="1" thickBot="1" x14ac:dyDescent="0.5">
      <c r="A3" s="14"/>
      <c r="B3" s="25" t="s">
        <v>85</v>
      </c>
      <c r="C3" s="27" t="str">
        <f>IF('formularz cenowy'!O3="","",'formularz cenowy'!O3)</f>
        <v/>
      </c>
    </row>
    <row r="4" spans="1:3" ht="33.75" customHeight="1" thickBot="1" x14ac:dyDescent="0.5">
      <c r="A4" s="14"/>
      <c r="B4" s="26" t="s">
        <v>51</v>
      </c>
      <c r="C4" s="28" t="str">
        <f>IF('formularz cenowy'!O4="","",'formularz cenowy'!O4)</f>
        <v/>
      </c>
    </row>
    <row r="5" spans="1:3" ht="16.5" customHeight="1" thickBot="1" x14ac:dyDescent="0.5">
      <c r="A5" s="14"/>
      <c r="B5" s="169" t="s">
        <v>86</v>
      </c>
      <c r="C5" s="170"/>
    </row>
    <row r="6" spans="1:3" ht="44.9" customHeight="1" thickBot="1" x14ac:dyDescent="0.5">
      <c r="A6" s="14"/>
      <c r="B6" s="91" t="s">
        <v>15</v>
      </c>
      <c r="C6" s="29"/>
    </row>
    <row r="7" spans="1:3" ht="56.15" customHeight="1" thickBot="1" x14ac:dyDescent="0.5">
      <c r="A7" s="14"/>
      <c r="C7" s="31" t="s">
        <v>90</v>
      </c>
    </row>
    <row r="8" spans="1:3" ht="15.5" x14ac:dyDescent="0.35">
      <c r="B8" s="92" t="str">
        <f>IF(IFERROR(VLOOKUP("*",$C$11:$C$40,1,FALSE)="",TRUE),"Błąd! Nie wskazano żadnego PWR.",IF(Limity!$E$11,"Błąd! Podano więcej PWR niż wskazany limit.",""))</f>
        <v>Błąd! Nie wskazano żadnego PWR.</v>
      </c>
    </row>
    <row r="9" spans="1:3" ht="30.75" customHeight="1" x14ac:dyDescent="0.35">
      <c r="B9" s="168" t="str">
        <f>"WARIANT A - lista PWR proponowanych przez Wykonawcę (specyfikacja PWR jest zawarta w pkt 2.1 Załącznika nr 1 do Zapytania ofertowego - SOPZ) - co najmniej 1, nie więcej niż "&amp;TEXT(Limity!$D$11,"0")</f>
        <v>WARIANT A - lista PWR proponowanych przez Wykonawcę (specyfikacja PWR jest zawarta w pkt 2.1 Załącznika nr 1 do Zapytania ofertowego - SOPZ) - co najmniej 1, nie więcej niż 30</v>
      </c>
      <c r="C9" s="168"/>
    </row>
    <row r="10" spans="1:3" x14ac:dyDescent="0.35">
      <c r="B10" s="8" t="s">
        <v>10</v>
      </c>
      <c r="C10" s="9" t="s">
        <v>11</v>
      </c>
    </row>
    <row r="11" spans="1:3" x14ac:dyDescent="0.35">
      <c r="A11" s="10"/>
      <c r="B11" s="13" t="str">
        <f>IF(C11&lt;&gt;"",IF(ROW(A11)-ROW($A$10)-COUNTBLANK($C10:C$11)&lt;=Limity!$D$11,"PWR_"&amp;TEXT(ROW(A11)-ROW($A$10),"0"),"BŁĄD liczby PWR"),"")</f>
        <v/>
      </c>
      <c r="C11" s="21"/>
    </row>
    <row r="12" spans="1:3" x14ac:dyDescent="0.35">
      <c r="A12" s="10"/>
      <c r="B12" s="13" t="str">
        <f>IF(C12&lt;&gt;"",IF(ROW(A12)-ROW($A$10)-COUNTBLANK($C$11:C11)&lt;=Limity!$D$11,"PWR_"&amp;TEXT(ROW(A12)-ROW($A$10),"0"),"BŁĄD liczby PWR"),"")</f>
        <v/>
      </c>
      <c r="C12" s="21"/>
    </row>
    <row r="13" spans="1:3" x14ac:dyDescent="0.35">
      <c r="A13" s="10"/>
      <c r="B13" s="13" t="str">
        <f>IF(C13&lt;&gt;"",IF(ROW(A13)-ROW($A$10)-COUNTBLANK($C$11:C12)&lt;=Limity!$D$11,"PWR_"&amp;TEXT(ROW(A13)-ROW($A$10),"0"),"BŁĄD liczby PWR"),"")</f>
        <v/>
      </c>
      <c r="C13" s="21"/>
    </row>
    <row r="14" spans="1:3" x14ac:dyDescent="0.35">
      <c r="A14" s="10"/>
      <c r="B14" s="13" t="str">
        <f>IF(C14&lt;&gt;"",IF(ROW(A14)-ROW($A$10)-COUNTBLANK($C$11:C13)&lt;=Limity!$D$11,"PWR_"&amp;TEXT(ROW(A14)-ROW($A$10),"0"),"BŁĄD liczby PWR"),"")</f>
        <v/>
      </c>
      <c r="C14" s="21"/>
    </row>
    <row r="15" spans="1:3" x14ac:dyDescent="0.35">
      <c r="A15" s="10"/>
      <c r="B15" s="13" t="str">
        <f>IF(C15&lt;&gt;"",IF(ROW(A15)-ROW($A$10)-COUNTBLANK($C$11:C14)&lt;=Limity!$D$11,"PWR_"&amp;TEXT(ROW(A15)-ROW($A$10),"0"),"BŁĄD liczby PWR"),"")</f>
        <v/>
      </c>
      <c r="C15" s="21"/>
    </row>
    <row r="16" spans="1:3" x14ac:dyDescent="0.35">
      <c r="A16" s="10"/>
      <c r="B16" s="13" t="str">
        <f>IF(C16&lt;&gt;"",IF(ROW(A16)-ROW($A$10)-COUNTBLANK($C$11:C15)&lt;=Limity!$D$11,"PWR_"&amp;TEXT(ROW(A16)-ROW($A$10),"0"),"BŁĄD liczby PWR"),"")</f>
        <v/>
      </c>
      <c r="C16" s="21"/>
    </row>
    <row r="17" spans="1:3" x14ac:dyDescent="0.35">
      <c r="A17" s="10"/>
      <c r="B17" s="13" t="str">
        <f>IF(C17&lt;&gt;"",IF(ROW(A17)-ROW($A$10)-COUNTBLANK($C$11:C16)&lt;=Limity!$D$11,"PWR_"&amp;TEXT(ROW(A17)-ROW($A$10),"0"),"BŁĄD liczby PWR"),"")</f>
        <v/>
      </c>
      <c r="C17" s="21"/>
    </row>
    <row r="18" spans="1:3" x14ac:dyDescent="0.35">
      <c r="A18" s="10"/>
      <c r="B18" s="13" t="str">
        <f>IF(C18&lt;&gt;"",IF(ROW(A18)-ROW($A$10)-COUNTBLANK($C$11:C17)&lt;=Limity!$D$11,"PWR_"&amp;TEXT(ROW(A18)-ROW($A$10),"0"),"BŁĄD liczby PWR"),"")</f>
        <v/>
      </c>
      <c r="C18" s="21"/>
    </row>
    <row r="19" spans="1:3" x14ac:dyDescent="0.35">
      <c r="A19" s="10"/>
      <c r="B19" s="13" t="str">
        <f>IF(C19&lt;&gt;"",IF(ROW(A19)-ROW($A$10)-COUNTBLANK($C$11:C18)&lt;=Limity!$D$11,"PWR_"&amp;TEXT(ROW(A19)-ROW($A$10),"0"),"BŁĄD liczby PWR"),"")</f>
        <v/>
      </c>
      <c r="C19" s="21"/>
    </row>
    <row r="20" spans="1:3" x14ac:dyDescent="0.35">
      <c r="A20" s="10"/>
      <c r="B20" s="13" t="str">
        <f>IF(C20&lt;&gt;"",IF(ROW(A20)-ROW($A$10)-COUNTBLANK($C$11:C19)&lt;=Limity!$D$11,"PWR_"&amp;TEXT(ROW(A20)-ROW($A$10),"0"),"BŁĄD liczby PWR"),"")</f>
        <v/>
      </c>
      <c r="C20" s="21"/>
    </row>
    <row r="21" spans="1:3" x14ac:dyDescent="0.35">
      <c r="A21" s="10"/>
      <c r="B21" s="13" t="str">
        <f>IF(C21&lt;&gt;"",IF(ROW(A21)-ROW($A$10)-COUNTBLANK($C$11:C20)&lt;=Limity!$D$11,"PWR_"&amp;TEXT(ROW(A21)-ROW($A$10),"0"),"BŁĄD liczby PWR"),"")</f>
        <v/>
      </c>
      <c r="C21" s="21"/>
    </row>
    <row r="22" spans="1:3" x14ac:dyDescent="0.35">
      <c r="A22" s="10"/>
      <c r="B22" s="13" t="str">
        <f>IF(C22&lt;&gt;"",IF(ROW(A22)-ROW($A$10)-COUNTBLANK($C$11:C21)&lt;=Limity!$D$11,"PWR_"&amp;TEXT(ROW(A22)-ROW($A$10),"0"),"BŁĄD liczby PWR"),"")</f>
        <v/>
      </c>
      <c r="C22" s="21"/>
    </row>
    <row r="23" spans="1:3" x14ac:dyDescent="0.35">
      <c r="A23" s="10"/>
      <c r="B23" s="13" t="str">
        <f>IF(C23&lt;&gt;"",IF(ROW(A23)-ROW($A$10)-COUNTBLANK($C$11:C22)&lt;=Limity!$D$11,"PWR_"&amp;TEXT(ROW(A23)-ROW($A$10),"0"),"BŁĄD liczby PWR"),"")</f>
        <v/>
      </c>
      <c r="C23" s="21"/>
    </row>
    <row r="24" spans="1:3" x14ac:dyDescent="0.35">
      <c r="A24" s="10"/>
      <c r="B24" s="13" t="str">
        <f>IF(C24&lt;&gt;"",IF(ROW(A24)-ROW($A$10)-COUNTBLANK($C$11:C23)&lt;=Limity!$D$11,"PWR_"&amp;TEXT(ROW(A24)-ROW($A$10),"0"),"BŁĄD liczby PWR"),"")</f>
        <v/>
      </c>
      <c r="C24" s="21"/>
    </row>
    <row r="25" spans="1:3" x14ac:dyDescent="0.35">
      <c r="A25" s="10"/>
      <c r="B25" s="13" t="str">
        <f>IF(C25&lt;&gt;"",IF(ROW(A25)-ROW($A$10)-COUNTBLANK($C$11:C24)&lt;=Limity!$D$11,"PWR_"&amp;TEXT(ROW(A25)-ROW($A$10),"0"),"BŁĄD liczby PWR"),"")</f>
        <v/>
      </c>
      <c r="C25" s="21"/>
    </row>
    <row r="26" spans="1:3" x14ac:dyDescent="0.35">
      <c r="A26" s="10"/>
      <c r="B26" s="13" t="str">
        <f>IF(C26&lt;&gt;"",IF(ROW(A26)-ROW($A$10)-COUNTBLANK($C$11:C25)&lt;=Limity!$D$11,"PWR_"&amp;TEXT(ROW(A26)-ROW($A$10),"0"),"BŁĄD liczby PWR"),"")</f>
        <v/>
      </c>
      <c r="C26" s="21"/>
    </row>
    <row r="27" spans="1:3" x14ac:dyDescent="0.35">
      <c r="A27" s="10"/>
      <c r="B27" s="13" t="str">
        <f>IF(C27&lt;&gt;"",IF(ROW(A27)-ROW($A$10)-COUNTBLANK($C$11:C26)&lt;=Limity!$D$11,"PWR_"&amp;TEXT(ROW(A27)-ROW($A$10),"0"),"BŁĄD liczby PWR"),"")</f>
        <v/>
      </c>
      <c r="C27" s="21"/>
    </row>
    <row r="28" spans="1:3" x14ac:dyDescent="0.35">
      <c r="A28" s="10"/>
      <c r="B28" s="13" t="str">
        <f>IF(C28&lt;&gt;"",IF(ROW(A28)-ROW($A$10)-COUNTBLANK($C$11:C27)&lt;=Limity!$D$11,"PWR_"&amp;TEXT(ROW(A28)-ROW($A$10),"0"),"BŁĄD liczby PWR"),"")</f>
        <v/>
      </c>
      <c r="C28" s="21"/>
    </row>
    <row r="29" spans="1:3" x14ac:dyDescent="0.35">
      <c r="A29" s="10"/>
      <c r="B29" s="13" t="str">
        <f>IF(C29&lt;&gt;"",IF(ROW(A29)-ROW($A$10)-COUNTBLANK($C$11:C28)&lt;=Limity!$D$11,"PWR_"&amp;TEXT(ROW(A29)-ROW($A$10),"0"),"BŁĄD liczby PWR"),"")</f>
        <v/>
      </c>
      <c r="C29" s="21"/>
    </row>
    <row r="30" spans="1:3" x14ac:dyDescent="0.35">
      <c r="A30" s="10"/>
      <c r="B30" s="13" t="str">
        <f>IF(C30&lt;&gt;"",IF(ROW(A30)-ROW($A$10)-COUNTBLANK($C$11:C29)&lt;=Limity!$D$11,"PWR_"&amp;TEXT(ROW(A30)-ROW($A$10),"0"),"BŁĄD liczby PWR"),"")</f>
        <v/>
      </c>
      <c r="C30" s="21"/>
    </row>
    <row r="31" spans="1:3" x14ac:dyDescent="0.35">
      <c r="A31" s="10"/>
      <c r="B31" s="13" t="str">
        <f>IF(C31&lt;&gt;"",IF(ROW(A31)-ROW($A$10)-COUNTBLANK($C$11:C30)&lt;=Limity!$D$11,"PWR_"&amp;TEXT(ROW(A31)-ROW($A$10),"0"),"BŁĄD liczby PWR"),"")</f>
        <v/>
      </c>
      <c r="C31" s="21"/>
    </row>
    <row r="32" spans="1:3" x14ac:dyDescent="0.35">
      <c r="A32" s="10"/>
      <c r="B32" s="13" t="str">
        <f>IF(C32&lt;&gt;"",IF(ROW(A32)-ROW($A$10)-COUNTBLANK($C$11:C31)&lt;=Limity!$D$11,"PWR_"&amp;TEXT(ROW(A32)-ROW($A$10),"0"),"BŁĄD liczby PWR"),"")</f>
        <v/>
      </c>
      <c r="C32" s="21"/>
    </row>
    <row r="33" spans="1:3" x14ac:dyDescent="0.35">
      <c r="A33" s="10"/>
      <c r="B33" s="13" t="str">
        <f>IF(C33&lt;&gt;"",IF(ROW(A33)-ROW($A$10)-COUNTBLANK($C$11:C32)&lt;=Limity!$D$11,"PWR_"&amp;TEXT(ROW(A33)-ROW($A$10),"0"),"BŁĄD liczby PWR"),"")</f>
        <v/>
      </c>
      <c r="C33" s="21"/>
    </row>
    <row r="34" spans="1:3" x14ac:dyDescent="0.35">
      <c r="A34" s="10"/>
      <c r="B34" s="13" t="str">
        <f>IF(C34&lt;&gt;"",IF(ROW(A34)-ROW($A$10)-COUNTBLANK($C$11:C33)&lt;=Limity!$D$11,"PWR_"&amp;TEXT(ROW(A34)-ROW($A$10),"0"),"BŁĄD liczby PWR"),"")</f>
        <v/>
      </c>
      <c r="C34" s="21"/>
    </row>
    <row r="35" spans="1:3" x14ac:dyDescent="0.35">
      <c r="A35" s="10"/>
      <c r="B35" s="13" t="str">
        <f>IF(C35&lt;&gt;"",IF(ROW(A35)-ROW($A$10)-COUNTBLANK($C$11:C34)&lt;=Limity!$D$11,"PWR_"&amp;TEXT(ROW(A35)-ROW($A$10),"0"),"BŁĄD liczby PWR"),"")</f>
        <v/>
      </c>
      <c r="C35" s="21"/>
    </row>
    <row r="36" spans="1:3" x14ac:dyDescent="0.35">
      <c r="A36" s="10"/>
      <c r="B36" s="13" t="str">
        <f>IF(C36&lt;&gt;"",IF(ROW(A36)-ROW($A$10)-COUNTBLANK($C$11:C35)&lt;=Limity!$D$11,"PWR_"&amp;TEXT(ROW(A36)-ROW($A$10),"0"),"BŁĄD liczby PWR"),"")</f>
        <v/>
      </c>
      <c r="C36" s="21"/>
    </row>
    <row r="37" spans="1:3" x14ac:dyDescent="0.35">
      <c r="A37" s="10"/>
      <c r="B37" s="13" t="str">
        <f>IF(C37&lt;&gt;"",IF(ROW(A37)-ROW($A$10)-COUNTBLANK($C$11:C36)&lt;=Limity!$D$11,"PWR_"&amp;TEXT(ROW(A37)-ROW($A$10),"0"),"BŁĄD liczby PWR"),"")</f>
        <v/>
      </c>
      <c r="C37" s="21"/>
    </row>
    <row r="38" spans="1:3" x14ac:dyDescent="0.35">
      <c r="A38" s="10"/>
      <c r="B38" s="13" t="str">
        <f>IF(C38&lt;&gt;"",IF(ROW(A38)-ROW($A$10)-COUNTBLANK($C$11:C37)&lt;=Limity!$D$11,"PWR_"&amp;TEXT(ROW(A38)-ROW($A$10),"0"),"BŁĄD liczby PWR"),"")</f>
        <v/>
      </c>
      <c r="C38" s="21"/>
    </row>
    <row r="39" spans="1:3" x14ac:dyDescent="0.35">
      <c r="A39" s="10"/>
      <c r="B39" s="13" t="str">
        <f>IF(C39&lt;&gt;"",IF(ROW(A39)-ROW($A$10)-COUNTBLANK($C$11:C38)&lt;=Limity!$D$11,"PWR_"&amp;TEXT(ROW(A39)-ROW($A$10),"0"),"BŁĄD liczby PWR"),"")</f>
        <v/>
      </c>
      <c r="C39" s="21"/>
    </row>
    <row r="40" spans="1:3" x14ac:dyDescent="0.35">
      <c r="A40" s="10"/>
      <c r="B40" s="13" t="str">
        <f>IF(C40&lt;&gt;"",IF(ROW(A40)-ROW($A$10)-COUNTBLANK($C$11:C39)&lt;=Limity!$D$11,"PWR_"&amp;TEXT(ROW(A40)-ROW($A$10),"0"),"BŁĄD liczby PWR"),"")</f>
        <v/>
      </c>
      <c r="C40" s="21"/>
    </row>
    <row r="41" spans="1:3" x14ac:dyDescent="0.35">
      <c r="B41" s="11"/>
      <c r="C41" s="12"/>
    </row>
    <row r="42" spans="1:3" ht="30.75" customHeight="1" x14ac:dyDescent="0.35">
      <c r="B42" s="168" t="s">
        <v>40</v>
      </c>
      <c r="C42" s="168"/>
    </row>
    <row r="43" spans="1:3" x14ac:dyDescent="0.35">
      <c r="B43" s="8" t="s">
        <v>12</v>
      </c>
      <c r="C43" s="9" t="s">
        <v>11</v>
      </c>
    </row>
    <row r="44" spans="1:3" x14ac:dyDescent="0.35">
      <c r="A44" s="10"/>
      <c r="B44" s="7" t="s">
        <v>23</v>
      </c>
      <c r="C44" s="93" t="s">
        <v>88</v>
      </c>
    </row>
    <row r="45" spans="1:3" ht="21" x14ac:dyDescent="0.35">
      <c r="A45" s="10"/>
      <c r="B45" s="7" t="s">
        <v>24</v>
      </c>
      <c r="C45" s="93" t="s">
        <v>87</v>
      </c>
    </row>
    <row r="46" spans="1:3" ht="21" x14ac:dyDescent="0.35">
      <c r="A46" s="10"/>
      <c r="B46" s="7" t="s">
        <v>25</v>
      </c>
      <c r="C46" s="93" t="s">
        <v>91</v>
      </c>
    </row>
    <row r="47" spans="1:3" x14ac:dyDescent="0.35">
      <c r="A47" s="10"/>
      <c r="B47" s="7" t="s">
        <v>26</v>
      </c>
      <c r="C47" s="93" t="s">
        <v>59</v>
      </c>
    </row>
    <row r="48" spans="1:3" ht="21" x14ac:dyDescent="0.35">
      <c r="A48" s="10"/>
      <c r="B48" s="7" t="s">
        <v>27</v>
      </c>
      <c r="C48" s="93" t="s">
        <v>60</v>
      </c>
    </row>
    <row r="49" spans="1:5" ht="21" x14ac:dyDescent="0.35">
      <c r="A49" s="10"/>
      <c r="B49" s="7" t="s">
        <v>28</v>
      </c>
      <c r="C49" s="93" t="s">
        <v>61</v>
      </c>
    </row>
    <row r="50" spans="1:5" ht="21" x14ac:dyDescent="0.35">
      <c r="A50" s="10"/>
      <c r="B50" s="7" t="s">
        <v>29</v>
      </c>
      <c r="C50" s="93" t="s">
        <v>62</v>
      </c>
    </row>
    <row r="51" spans="1:5" ht="21" x14ac:dyDescent="0.35">
      <c r="A51" s="10"/>
      <c r="B51" s="7" t="s">
        <v>30</v>
      </c>
      <c r="C51" s="93" t="s">
        <v>63</v>
      </c>
    </row>
    <row r="52" spans="1:5" ht="21" x14ac:dyDescent="0.35">
      <c r="A52" s="10"/>
      <c r="B52" s="7" t="s">
        <v>31</v>
      </c>
      <c r="C52" s="93" t="s">
        <v>64</v>
      </c>
    </row>
    <row r="53" spans="1:5" ht="21" x14ac:dyDescent="0.35">
      <c r="A53" s="10"/>
      <c r="B53" s="7" t="s">
        <v>32</v>
      </c>
      <c r="C53" s="93" t="s">
        <v>65</v>
      </c>
    </row>
    <row r="54" spans="1:5" ht="21" x14ac:dyDescent="0.35">
      <c r="A54" s="10"/>
      <c r="B54" s="7" t="s">
        <v>33</v>
      </c>
      <c r="C54" s="93" t="s">
        <v>66</v>
      </c>
    </row>
    <row r="55" spans="1:5" ht="21" x14ac:dyDescent="0.35">
      <c r="A55" s="10"/>
      <c r="B55" s="7" t="s">
        <v>34</v>
      </c>
      <c r="C55" s="93" t="s">
        <v>67</v>
      </c>
    </row>
    <row r="56" spans="1:5" ht="21" x14ac:dyDescent="0.35">
      <c r="A56" s="10"/>
      <c r="B56" s="7" t="s">
        <v>35</v>
      </c>
      <c r="C56" s="93" t="s">
        <v>68</v>
      </c>
    </row>
    <row r="57" spans="1:5" ht="21" x14ac:dyDescent="0.35">
      <c r="A57" s="10"/>
      <c r="B57" s="7" t="s">
        <v>36</v>
      </c>
      <c r="C57" s="93" t="s">
        <v>69</v>
      </c>
    </row>
    <row r="58" spans="1:5" ht="21" x14ac:dyDescent="0.35">
      <c r="A58" s="10"/>
      <c r="B58" s="7" t="s">
        <v>37</v>
      </c>
      <c r="C58" s="93" t="s">
        <v>70</v>
      </c>
    </row>
    <row r="59" spans="1:5" ht="21" x14ac:dyDescent="0.35">
      <c r="A59" s="10"/>
      <c r="B59" s="7" t="s">
        <v>38</v>
      </c>
      <c r="C59" s="93" t="s">
        <v>71</v>
      </c>
    </row>
    <row r="60" spans="1:5" ht="21" x14ac:dyDescent="0.35">
      <c r="A60" s="10"/>
      <c r="B60" s="7" t="s">
        <v>39</v>
      </c>
      <c r="C60" s="93" t="s">
        <v>72</v>
      </c>
    </row>
    <row r="61" spans="1:5" x14ac:dyDescent="0.35">
      <c r="A61" s="10"/>
      <c r="B61" s="10"/>
    </row>
    <row r="63" spans="1:5" s="1" customFormat="1" x14ac:dyDescent="0.35">
      <c r="A63"/>
      <c r="B63"/>
      <c r="C63"/>
      <c r="D63"/>
      <c r="E63"/>
    </row>
    <row r="64" spans="1:5" s="1" customFormat="1" ht="26.25" customHeight="1" x14ac:dyDescent="0.35">
      <c r="A64"/>
      <c r="B64"/>
      <c r="C64"/>
      <c r="D64"/>
      <c r="E64"/>
    </row>
    <row r="65" spans="1:5" s="1" customFormat="1" x14ac:dyDescent="0.35">
      <c r="A65"/>
      <c r="B65"/>
      <c r="C65"/>
      <c r="D65"/>
      <c r="E65"/>
    </row>
  </sheetData>
  <sheetProtection algorithmName="SHA-512" hashValue="SkiQlTzvn8Gl6ZRHfuFPeAF90OcGvi5049PATwEsk4UxCNznxpFM8+gjmj8VngRTHgPKxVLSg7FJ0inonX9GAA==" saltValue="GXPAAZdZnLu8blItptfh0g==" spinCount="100000" sheet="1" autoFilter="0"/>
  <mergeCells count="4">
    <mergeCell ref="B9:C9"/>
    <mergeCell ref="B42:C42"/>
    <mergeCell ref="B5:C5"/>
    <mergeCell ref="A1:C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Footer>Strona &amp;P z &amp;N</oddFooter>
  </headerFooter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BF6A9-EAF9-4E3D-B1B4-01BF6217E38F}">
  <sheetPr>
    <pageSetUpPr fitToPage="1"/>
  </sheetPr>
  <dimension ref="A1:O49"/>
  <sheetViews>
    <sheetView zoomScaleNormal="100" workbookViewId="0">
      <pane ySplit="2" topLeftCell="A3" activePane="bottomLeft" state="frozen"/>
      <selection pane="bottomLeft" activeCell="F8" sqref="F8"/>
    </sheetView>
  </sheetViews>
  <sheetFormatPr defaultRowHeight="14.5" x14ac:dyDescent="0.35"/>
  <cols>
    <col min="1" max="1" width="5.54296875" style="30" customWidth="1"/>
    <col min="2" max="2" width="11.1796875" style="109" customWidth="1"/>
    <col min="3" max="3" width="9.453125" style="38" customWidth="1"/>
    <col min="4" max="4" width="16.90625" style="99" customWidth="1"/>
    <col min="5" max="5" width="22.7265625" style="104" customWidth="1"/>
    <col min="6" max="6" width="22.26953125" customWidth="1"/>
    <col min="7" max="7" width="9.7265625" style="99" customWidth="1"/>
    <col min="8" max="8" width="24.81640625" customWidth="1"/>
    <col min="9" max="9" width="8.6328125" style="99" customWidth="1"/>
    <col min="10" max="10" width="19.36328125" customWidth="1"/>
    <col min="11" max="11" width="7.08984375" style="106" customWidth="1"/>
    <col min="12" max="12" width="39.26953125" style="1" customWidth="1"/>
    <col min="13" max="13" width="12.36328125" customWidth="1"/>
    <col min="14" max="15" width="7.6328125" customWidth="1"/>
    <col min="24" max="24" width="10.54296875" customWidth="1"/>
    <col min="27" max="27" width="11.7265625" customWidth="1"/>
    <col min="28" max="28" width="12.54296875" customWidth="1"/>
  </cols>
  <sheetData>
    <row r="1" spans="1:15" ht="29.65" customHeight="1" x14ac:dyDescent="0.35">
      <c r="A1" s="103" t="s">
        <v>233</v>
      </c>
      <c r="B1" s="108"/>
      <c r="C1" s="101"/>
      <c r="D1" s="100"/>
      <c r="E1" s="101"/>
      <c r="F1" s="94"/>
      <c r="G1" s="107"/>
      <c r="H1" s="32"/>
      <c r="I1" s="107"/>
      <c r="J1" s="32"/>
      <c r="K1" s="105"/>
      <c r="L1" s="32"/>
      <c r="M1" s="32"/>
      <c r="N1" s="32"/>
      <c r="O1" s="32"/>
    </row>
    <row r="2" spans="1:15" ht="43.5" x14ac:dyDescent="0.35">
      <c r="A2" s="113" t="s">
        <v>7</v>
      </c>
      <c r="B2" s="113" t="s">
        <v>2</v>
      </c>
      <c r="C2" s="113" t="s">
        <v>73</v>
      </c>
      <c r="D2" s="113" t="s">
        <v>3</v>
      </c>
      <c r="E2" s="114" t="s">
        <v>83</v>
      </c>
      <c r="F2" s="114" t="s">
        <v>82</v>
      </c>
      <c r="G2" s="114" t="s">
        <v>97</v>
      </c>
      <c r="H2" s="114" t="s">
        <v>81</v>
      </c>
      <c r="I2" s="114" t="s">
        <v>74</v>
      </c>
      <c r="J2" s="114" t="s">
        <v>79</v>
      </c>
      <c r="K2" s="115" t="s">
        <v>75</v>
      </c>
      <c r="L2" s="114" t="s">
        <v>80</v>
      </c>
      <c r="M2" s="114" t="s">
        <v>4</v>
      </c>
      <c r="N2" s="114" t="s">
        <v>76</v>
      </c>
      <c r="O2" s="114" t="s">
        <v>77</v>
      </c>
    </row>
    <row r="3" spans="1:15" x14ac:dyDescent="0.35">
      <c r="A3" s="116">
        <v>1</v>
      </c>
      <c r="B3" s="117">
        <v>194484</v>
      </c>
      <c r="C3" s="118"/>
      <c r="D3" s="119">
        <v>275271</v>
      </c>
      <c r="E3" s="120" t="s">
        <v>101</v>
      </c>
      <c r="F3" s="121" t="s">
        <v>108</v>
      </c>
      <c r="G3" s="122" t="s">
        <v>109</v>
      </c>
      <c r="H3" s="120" t="s">
        <v>110</v>
      </c>
      <c r="I3" s="121" t="s">
        <v>111</v>
      </c>
      <c r="J3" s="120" t="s">
        <v>112</v>
      </c>
      <c r="K3" s="120" t="s">
        <v>113</v>
      </c>
      <c r="L3" s="120" t="s">
        <v>114</v>
      </c>
      <c r="M3" s="123">
        <v>87</v>
      </c>
      <c r="N3" s="123">
        <v>347048</v>
      </c>
      <c r="O3" s="123">
        <v>393385</v>
      </c>
    </row>
    <row r="4" spans="1:15" x14ac:dyDescent="0.35">
      <c r="A4" s="116">
        <v>2</v>
      </c>
      <c r="B4" s="117">
        <v>364127</v>
      </c>
      <c r="C4" s="118"/>
      <c r="D4" s="119">
        <v>31963</v>
      </c>
      <c r="E4" s="120" t="s">
        <v>101</v>
      </c>
      <c r="F4" s="121" t="s">
        <v>115</v>
      </c>
      <c r="G4" s="122" t="s">
        <v>116</v>
      </c>
      <c r="H4" s="120" t="s">
        <v>117</v>
      </c>
      <c r="I4" s="124" t="s">
        <v>118</v>
      </c>
      <c r="J4" s="120" t="s">
        <v>117</v>
      </c>
      <c r="K4" s="120" t="s">
        <v>119</v>
      </c>
      <c r="L4" s="120" t="s">
        <v>120</v>
      </c>
      <c r="M4" s="123">
        <v>1</v>
      </c>
      <c r="N4" s="123">
        <v>345331</v>
      </c>
      <c r="O4" s="123">
        <v>284247</v>
      </c>
    </row>
    <row r="5" spans="1:15" x14ac:dyDescent="0.35">
      <c r="A5" s="116">
        <v>3</v>
      </c>
      <c r="B5" s="117">
        <v>517410</v>
      </c>
      <c r="C5" s="118"/>
      <c r="D5" s="119">
        <v>61902</v>
      </c>
      <c r="E5" s="120" t="s">
        <v>103</v>
      </c>
      <c r="F5" s="121" t="s">
        <v>104</v>
      </c>
      <c r="G5" s="122" t="s">
        <v>121</v>
      </c>
      <c r="H5" s="120" t="s">
        <v>105</v>
      </c>
      <c r="I5" s="121" t="s">
        <v>122</v>
      </c>
      <c r="J5" s="120" t="s">
        <v>123</v>
      </c>
      <c r="K5" s="120" t="s">
        <v>95</v>
      </c>
      <c r="L5" s="120" t="s">
        <v>94</v>
      </c>
      <c r="M5" s="123">
        <v>33</v>
      </c>
      <c r="N5" s="123">
        <v>600632</v>
      </c>
      <c r="O5" s="123">
        <v>422679</v>
      </c>
    </row>
    <row r="6" spans="1:15" x14ac:dyDescent="0.35">
      <c r="A6" s="116">
        <v>4</v>
      </c>
      <c r="B6" s="117">
        <v>570698</v>
      </c>
      <c r="C6" s="118"/>
      <c r="D6" s="119">
        <v>133573</v>
      </c>
      <c r="E6" s="120" t="s">
        <v>103</v>
      </c>
      <c r="F6" s="121" t="s">
        <v>124</v>
      </c>
      <c r="G6" s="122" t="s">
        <v>125</v>
      </c>
      <c r="H6" s="120" t="s">
        <v>126</v>
      </c>
      <c r="I6" s="121" t="s">
        <v>127</v>
      </c>
      <c r="J6" s="120" t="s">
        <v>128</v>
      </c>
      <c r="K6" s="120" t="s">
        <v>95</v>
      </c>
      <c r="L6" s="120" t="s">
        <v>94</v>
      </c>
      <c r="M6" s="123">
        <v>12</v>
      </c>
      <c r="N6" s="123">
        <v>551652</v>
      </c>
      <c r="O6" s="123">
        <v>447442</v>
      </c>
    </row>
    <row r="7" spans="1:15" x14ac:dyDescent="0.35">
      <c r="A7" s="116">
        <v>5</v>
      </c>
      <c r="B7" s="125">
        <v>693364243</v>
      </c>
      <c r="C7" s="126"/>
      <c r="D7" s="127">
        <v>263026</v>
      </c>
      <c r="E7" s="128" t="s">
        <v>103</v>
      </c>
      <c r="F7" s="129" t="s">
        <v>129</v>
      </c>
      <c r="G7" s="130" t="s">
        <v>130</v>
      </c>
      <c r="H7" s="128" t="s">
        <v>131</v>
      </c>
      <c r="I7" s="129" t="s">
        <v>132</v>
      </c>
      <c r="J7" s="128" t="s">
        <v>131</v>
      </c>
      <c r="K7" s="128" t="s">
        <v>133</v>
      </c>
      <c r="L7" s="128" t="s">
        <v>134</v>
      </c>
      <c r="M7" s="128" t="s">
        <v>135</v>
      </c>
      <c r="N7" s="131">
        <v>529468</v>
      </c>
      <c r="O7" s="131">
        <v>444418</v>
      </c>
    </row>
    <row r="8" spans="1:15" x14ac:dyDescent="0.35">
      <c r="A8" s="116">
        <v>6</v>
      </c>
      <c r="B8" s="117">
        <v>607360</v>
      </c>
      <c r="C8" s="118"/>
      <c r="D8" s="119">
        <v>70052</v>
      </c>
      <c r="E8" s="120" t="s">
        <v>103</v>
      </c>
      <c r="F8" s="121" t="s">
        <v>136</v>
      </c>
      <c r="G8" s="122" t="s">
        <v>137</v>
      </c>
      <c r="H8" s="120" t="s">
        <v>138</v>
      </c>
      <c r="I8" s="121" t="s">
        <v>139</v>
      </c>
      <c r="J8" s="120" t="s">
        <v>140</v>
      </c>
      <c r="K8" s="120" t="s">
        <v>95</v>
      </c>
      <c r="L8" s="120" t="s">
        <v>94</v>
      </c>
      <c r="M8" s="123">
        <v>16</v>
      </c>
      <c r="N8" s="123">
        <v>577668</v>
      </c>
      <c r="O8" s="123">
        <v>389807</v>
      </c>
    </row>
    <row r="9" spans="1:15" x14ac:dyDescent="0.35">
      <c r="A9" s="116">
        <v>7</v>
      </c>
      <c r="B9" s="117">
        <v>640644</v>
      </c>
      <c r="C9" s="118"/>
      <c r="D9" s="119">
        <v>42520</v>
      </c>
      <c r="E9" s="120" t="s">
        <v>103</v>
      </c>
      <c r="F9" s="121" t="s">
        <v>141</v>
      </c>
      <c r="G9" s="122" t="s">
        <v>142</v>
      </c>
      <c r="H9" s="120" t="s">
        <v>143</v>
      </c>
      <c r="I9" s="121" t="s">
        <v>144</v>
      </c>
      <c r="J9" s="120" t="s">
        <v>145</v>
      </c>
      <c r="K9" s="120" t="s">
        <v>95</v>
      </c>
      <c r="L9" s="120" t="s">
        <v>94</v>
      </c>
      <c r="M9" s="123">
        <v>37</v>
      </c>
      <c r="N9" s="123">
        <v>586257</v>
      </c>
      <c r="O9" s="123">
        <v>514776</v>
      </c>
    </row>
    <row r="10" spans="1:15" x14ac:dyDescent="0.35">
      <c r="A10" s="116">
        <v>8</v>
      </c>
      <c r="B10" s="125">
        <v>5174317</v>
      </c>
      <c r="C10" s="126"/>
      <c r="D10" s="127" t="s">
        <v>146</v>
      </c>
      <c r="E10" s="128" t="s">
        <v>103</v>
      </c>
      <c r="F10" s="129" t="s">
        <v>147</v>
      </c>
      <c r="G10" s="130" t="s">
        <v>148</v>
      </c>
      <c r="H10" s="128" t="s">
        <v>149</v>
      </c>
      <c r="I10" s="132" t="s">
        <v>150</v>
      </c>
      <c r="J10" s="121" t="s">
        <v>149</v>
      </c>
      <c r="K10" s="122" t="s">
        <v>151</v>
      </c>
      <c r="L10" s="121" t="s">
        <v>152</v>
      </c>
      <c r="M10" s="121">
        <v>7</v>
      </c>
      <c r="N10" s="131">
        <v>505490</v>
      </c>
      <c r="O10" s="131">
        <v>501686</v>
      </c>
    </row>
    <row r="11" spans="1:15" x14ac:dyDescent="0.35">
      <c r="A11" s="116">
        <v>9</v>
      </c>
      <c r="B11" s="117">
        <v>3146709</v>
      </c>
      <c r="C11" s="118"/>
      <c r="D11" s="119" t="s">
        <v>153</v>
      </c>
      <c r="E11" s="121" t="s">
        <v>106</v>
      </c>
      <c r="F11" s="121" t="s">
        <v>154</v>
      </c>
      <c r="G11" s="124" t="s">
        <v>155</v>
      </c>
      <c r="H11" s="121" t="s">
        <v>156</v>
      </c>
      <c r="I11" s="124" t="s">
        <v>157</v>
      </c>
      <c r="J11" s="121" t="s">
        <v>158</v>
      </c>
      <c r="K11" s="122" t="s">
        <v>95</v>
      </c>
      <c r="L11" s="121"/>
      <c r="M11" s="121" t="s">
        <v>159</v>
      </c>
      <c r="N11" s="123">
        <v>389622</v>
      </c>
      <c r="O11" s="123">
        <v>758508</v>
      </c>
    </row>
    <row r="12" spans="1:15" x14ac:dyDescent="0.35">
      <c r="A12" s="116">
        <v>10</v>
      </c>
      <c r="B12" s="117">
        <v>3143862</v>
      </c>
      <c r="C12" s="118"/>
      <c r="D12" s="119">
        <v>119554</v>
      </c>
      <c r="E12" s="120" t="s">
        <v>96</v>
      </c>
      <c r="F12" s="121" t="s">
        <v>160</v>
      </c>
      <c r="G12" s="122" t="s">
        <v>161</v>
      </c>
      <c r="H12" s="120" t="s">
        <v>162</v>
      </c>
      <c r="I12" s="124" t="s">
        <v>163</v>
      </c>
      <c r="J12" s="120" t="s">
        <v>164</v>
      </c>
      <c r="K12" s="120">
        <v>99999</v>
      </c>
      <c r="L12" s="120" t="s">
        <v>94</v>
      </c>
      <c r="M12" s="123">
        <v>21</v>
      </c>
      <c r="N12" s="123">
        <v>479873</v>
      </c>
      <c r="O12" s="123">
        <v>682760</v>
      </c>
    </row>
    <row r="13" spans="1:15" x14ac:dyDescent="0.35">
      <c r="A13" s="116">
        <v>11</v>
      </c>
      <c r="B13" s="117">
        <v>6649969</v>
      </c>
      <c r="C13" s="118"/>
      <c r="D13" s="127">
        <v>87791</v>
      </c>
      <c r="E13" s="121" t="s">
        <v>96</v>
      </c>
      <c r="F13" s="121" t="s">
        <v>165</v>
      </c>
      <c r="G13" s="124" t="s">
        <v>166</v>
      </c>
      <c r="H13" s="121" t="s">
        <v>167</v>
      </c>
      <c r="I13" s="124" t="s">
        <v>168</v>
      </c>
      <c r="J13" s="121" t="s">
        <v>167</v>
      </c>
      <c r="K13" s="122" t="s">
        <v>169</v>
      </c>
      <c r="L13" s="121" t="s">
        <v>170</v>
      </c>
      <c r="M13" s="121">
        <v>21</v>
      </c>
      <c r="N13" s="123">
        <v>552156</v>
      </c>
      <c r="O13" s="123">
        <v>694889</v>
      </c>
    </row>
    <row r="14" spans="1:15" x14ac:dyDescent="0.35">
      <c r="A14" s="116">
        <v>12</v>
      </c>
      <c r="B14" s="117">
        <v>1585438</v>
      </c>
      <c r="C14" s="118"/>
      <c r="D14" s="127">
        <v>128769</v>
      </c>
      <c r="E14" s="121" t="s">
        <v>96</v>
      </c>
      <c r="F14" s="121" t="s">
        <v>171</v>
      </c>
      <c r="G14" s="124" t="s">
        <v>172</v>
      </c>
      <c r="H14" s="121" t="s">
        <v>171</v>
      </c>
      <c r="I14" s="124" t="s">
        <v>173</v>
      </c>
      <c r="J14" s="121" t="s">
        <v>171</v>
      </c>
      <c r="K14" s="122" t="s">
        <v>174</v>
      </c>
      <c r="L14" s="121" t="s">
        <v>175</v>
      </c>
      <c r="M14" s="121" t="s">
        <v>176</v>
      </c>
      <c r="N14" s="123">
        <v>482501</v>
      </c>
      <c r="O14" s="123">
        <v>635480</v>
      </c>
    </row>
    <row r="15" spans="1:15" x14ac:dyDescent="0.35">
      <c r="A15" s="116">
        <v>13</v>
      </c>
      <c r="B15" s="117">
        <v>1796432</v>
      </c>
      <c r="C15" s="118"/>
      <c r="D15" s="119" t="s">
        <v>177</v>
      </c>
      <c r="E15" s="121" t="s">
        <v>96</v>
      </c>
      <c r="F15" s="121" t="s">
        <v>171</v>
      </c>
      <c r="G15" s="124" t="s">
        <v>172</v>
      </c>
      <c r="H15" s="121" t="s">
        <v>171</v>
      </c>
      <c r="I15" s="124" t="s">
        <v>173</v>
      </c>
      <c r="J15" s="121" t="s">
        <v>171</v>
      </c>
      <c r="K15" s="122" t="s">
        <v>178</v>
      </c>
      <c r="L15" s="121" t="s">
        <v>179</v>
      </c>
      <c r="M15" s="121">
        <v>9</v>
      </c>
      <c r="N15" s="123">
        <v>487569</v>
      </c>
      <c r="O15" s="123">
        <v>636035</v>
      </c>
    </row>
    <row r="16" spans="1:15" x14ac:dyDescent="0.35">
      <c r="A16" s="116">
        <v>14</v>
      </c>
      <c r="B16" s="117">
        <v>1259771</v>
      </c>
      <c r="C16" s="118"/>
      <c r="D16" s="119">
        <v>270871</v>
      </c>
      <c r="E16" s="121" t="s">
        <v>96</v>
      </c>
      <c r="F16" s="121" t="s">
        <v>171</v>
      </c>
      <c r="G16" s="124" t="s">
        <v>172</v>
      </c>
      <c r="H16" s="121" t="s">
        <v>171</v>
      </c>
      <c r="I16" s="124" t="s">
        <v>173</v>
      </c>
      <c r="J16" s="121" t="s">
        <v>180</v>
      </c>
      <c r="K16" s="122" t="s">
        <v>181</v>
      </c>
      <c r="L16" s="121" t="s">
        <v>182</v>
      </c>
      <c r="M16" s="121">
        <v>3</v>
      </c>
      <c r="N16" s="123">
        <v>488620</v>
      </c>
      <c r="O16" s="123">
        <v>650889</v>
      </c>
    </row>
    <row r="17" spans="1:15" x14ac:dyDescent="0.35">
      <c r="A17" s="116">
        <v>15</v>
      </c>
      <c r="B17" s="117">
        <v>4970656</v>
      </c>
      <c r="C17" s="118"/>
      <c r="D17" s="119">
        <v>92424</v>
      </c>
      <c r="E17" s="120" t="s">
        <v>183</v>
      </c>
      <c r="F17" s="121" t="s">
        <v>184</v>
      </c>
      <c r="G17" s="122" t="s">
        <v>185</v>
      </c>
      <c r="H17" s="120" t="s">
        <v>186</v>
      </c>
      <c r="I17" s="121" t="s">
        <v>187</v>
      </c>
      <c r="J17" s="120" t="s">
        <v>188</v>
      </c>
      <c r="K17" s="120" t="s">
        <v>95</v>
      </c>
      <c r="L17" s="120" t="s">
        <v>94</v>
      </c>
      <c r="M17" s="123">
        <v>2</v>
      </c>
      <c r="N17" s="123">
        <v>547525</v>
      </c>
      <c r="O17" s="123">
        <v>734010</v>
      </c>
    </row>
    <row r="18" spans="1:15" x14ac:dyDescent="0.35">
      <c r="A18" s="116">
        <v>16</v>
      </c>
      <c r="B18" s="133">
        <v>4462183</v>
      </c>
      <c r="C18" s="134"/>
      <c r="D18" s="119">
        <v>275803</v>
      </c>
      <c r="E18" s="135" t="s">
        <v>183</v>
      </c>
      <c r="F18" s="136" t="s">
        <v>184</v>
      </c>
      <c r="G18" s="122" t="s">
        <v>189</v>
      </c>
      <c r="H18" s="135" t="s">
        <v>190</v>
      </c>
      <c r="I18" s="121" t="s">
        <v>191</v>
      </c>
      <c r="J18" s="135" t="s">
        <v>192</v>
      </c>
      <c r="K18" s="120" t="s">
        <v>95</v>
      </c>
      <c r="L18" s="135"/>
      <c r="M18" s="137">
        <v>1</v>
      </c>
      <c r="N18" s="123">
        <v>574264</v>
      </c>
      <c r="O18" s="123">
        <v>752507</v>
      </c>
    </row>
    <row r="19" spans="1:15" x14ac:dyDescent="0.35">
      <c r="A19" s="116">
        <v>17</v>
      </c>
      <c r="B19" s="125">
        <v>5064072</v>
      </c>
      <c r="C19" s="126"/>
      <c r="D19" s="127">
        <v>55769</v>
      </c>
      <c r="E19" s="128" t="s">
        <v>102</v>
      </c>
      <c r="F19" s="129" t="s">
        <v>193</v>
      </c>
      <c r="G19" s="130" t="s">
        <v>194</v>
      </c>
      <c r="H19" s="129" t="s">
        <v>195</v>
      </c>
      <c r="I19" s="129" t="s">
        <v>196</v>
      </c>
      <c r="J19" s="129" t="s">
        <v>197</v>
      </c>
      <c r="K19" s="138" t="s">
        <v>198</v>
      </c>
      <c r="L19" s="129" t="s">
        <v>199</v>
      </c>
      <c r="M19" s="139">
        <v>9</v>
      </c>
      <c r="N19" s="139">
        <v>640169</v>
      </c>
      <c r="O19" s="139">
        <v>397878</v>
      </c>
    </row>
    <row r="20" spans="1:15" x14ac:dyDescent="0.35">
      <c r="A20" s="116">
        <v>18</v>
      </c>
      <c r="B20" s="117">
        <v>114706657</v>
      </c>
      <c r="C20" s="140"/>
      <c r="D20" s="141">
        <v>269073</v>
      </c>
      <c r="E20" s="121" t="s">
        <v>102</v>
      </c>
      <c r="F20" s="121" t="s">
        <v>200</v>
      </c>
      <c r="G20" s="124" t="s">
        <v>201</v>
      </c>
      <c r="H20" s="120" t="s">
        <v>202</v>
      </c>
      <c r="I20" s="121" t="s">
        <v>203</v>
      </c>
      <c r="J20" s="120" t="s">
        <v>204</v>
      </c>
      <c r="K20" s="120" t="s">
        <v>205</v>
      </c>
      <c r="L20" s="120" t="s">
        <v>206</v>
      </c>
      <c r="M20" s="123" t="s">
        <v>207</v>
      </c>
      <c r="N20" s="123">
        <v>421895</v>
      </c>
      <c r="O20" s="123">
        <v>718699</v>
      </c>
    </row>
    <row r="21" spans="1:15" x14ac:dyDescent="0.35">
      <c r="A21" s="116">
        <v>19</v>
      </c>
      <c r="B21" s="117">
        <v>8391819</v>
      </c>
      <c r="C21" s="118"/>
      <c r="D21" s="119">
        <v>42287</v>
      </c>
      <c r="E21" s="121" t="s">
        <v>102</v>
      </c>
      <c r="F21" s="121" t="s">
        <v>208</v>
      </c>
      <c r="G21" s="124" t="s">
        <v>209</v>
      </c>
      <c r="H21" s="121" t="s">
        <v>210</v>
      </c>
      <c r="I21" s="124" t="s">
        <v>211</v>
      </c>
      <c r="J21" s="121" t="s">
        <v>210</v>
      </c>
      <c r="K21" s="122" t="s">
        <v>212</v>
      </c>
      <c r="L21" s="121" t="s">
        <v>213</v>
      </c>
      <c r="M21" s="121">
        <v>2</v>
      </c>
      <c r="N21" s="123">
        <v>652243</v>
      </c>
      <c r="O21" s="123">
        <v>495833</v>
      </c>
    </row>
    <row r="22" spans="1:15" x14ac:dyDescent="0.35">
      <c r="A22" s="116">
        <v>20</v>
      </c>
      <c r="B22" s="117">
        <v>4109932</v>
      </c>
      <c r="C22" s="118"/>
      <c r="D22" s="119">
        <v>5515</v>
      </c>
      <c r="E22" s="121" t="s">
        <v>102</v>
      </c>
      <c r="F22" s="121" t="s">
        <v>214</v>
      </c>
      <c r="G22" s="124" t="s">
        <v>215</v>
      </c>
      <c r="H22" s="121" t="s">
        <v>214</v>
      </c>
      <c r="I22" s="124" t="s">
        <v>216</v>
      </c>
      <c r="J22" s="121" t="s">
        <v>214</v>
      </c>
      <c r="K22" s="122" t="s">
        <v>217</v>
      </c>
      <c r="L22" s="121" t="s">
        <v>218</v>
      </c>
      <c r="M22" s="121">
        <v>33</v>
      </c>
      <c r="N22" s="123">
        <v>729202</v>
      </c>
      <c r="O22" s="123">
        <v>471796</v>
      </c>
    </row>
    <row r="23" spans="1:15" x14ac:dyDescent="0.35">
      <c r="A23" s="116">
        <v>21</v>
      </c>
      <c r="B23" s="117">
        <v>2016396</v>
      </c>
      <c r="C23" s="118"/>
      <c r="D23" s="119">
        <v>85521</v>
      </c>
      <c r="E23" s="121" t="s">
        <v>219</v>
      </c>
      <c r="F23" s="121" t="s">
        <v>220</v>
      </c>
      <c r="G23" s="124" t="s">
        <v>221</v>
      </c>
      <c r="H23" s="121" t="s">
        <v>220</v>
      </c>
      <c r="I23" s="124" t="s">
        <v>222</v>
      </c>
      <c r="J23" s="121" t="s">
        <v>220</v>
      </c>
      <c r="K23" s="122" t="s">
        <v>223</v>
      </c>
      <c r="L23" s="121" t="s">
        <v>224</v>
      </c>
      <c r="M23" s="121">
        <v>9</v>
      </c>
      <c r="N23" s="123">
        <v>216927</v>
      </c>
      <c r="O23" s="123">
        <v>503288</v>
      </c>
    </row>
    <row r="24" spans="1:15" x14ac:dyDescent="0.35">
      <c r="A24" s="116">
        <v>22</v>
      </c>
      <c r="B24" s="117">
        <v>5719249</v>
      </c>
      <c r="C24" s="118"/>
      <c r="D24" s="119">
        <v>5236</v>
      </c>
      <c r="E24" s="121" t="s">
        <v>107</v>
      </c>
      <c r="F24" s="121" t="s">
        <v>225</v>
      </c>
      <c r="G24" s="124" t="s">
        <v>226</v>
      </c>
      <c r="H24" s="121" t="s">
        <v>227</v>
      </c>
      <c r="I24" s="124" t="s">
        <v>228</v>
      </c>
      <c r="J24" s="121" t="s">
        <v>229</v>
      </c>
      <c r="K24" s="120" t="s">
        <v>95</v>
      </c>
      <c r="L24" s="121"/>
      <c r="M24" s="121" t="s">
        <v>230</v>
      </c>
      <c r="N24" s="123">
        <v>647833</v>
      </c>
      <c r="O24" s="123">
        <v>636764</v>
      </c>
    </row>
    <row r="29" spans="1:15" x14ac:dyDescent="0.35">
      <c r="E29"/>
      <c r="G29"/>
      <c r="I29"/>
      <c r="K29"/>
      <c r="L29"/>
    </row>
    <row r="30" spans="1:15" x14ac:dyDescent="0.35">
      <c r="E30"/>
      <c r="G30"/>
      <c r="I30"/>
      <c r="K30"/>
      <c r="L30"/>
    </row>
    <row r="31" spans="1:15" x14ac:dyDescent="0.35">
      <c r="E31"/>
      <c r="G31"/>
      <c r="I31"/>
      <c r="K31"/>
      <c r="L31"/>
    </row>
    <row r="32" spans="1:15" x14ac:dyDescent="0.35">
      <c r="D32"/>
      <c r="E32"/>
      <c r="G32"/>
      <c r="I32"/>
      <c r="K32"/>
      <c r="L32"/>
    </row>
    <row r="33" spans="4:12" x14ac:dyDescent="0.35">
      <c r="D33"/>
      <c r="E33"/>
      <c r="G33"/>
      <c r="I33"/>
      <c r="K33"/>
      <c r="L33"/>
    </row>
    <row r="34" spans="4:12" x14ac:dyDescent="0.35">
      <c r="D34"/>
      <c r="E34"/>
      <c r="G34"/>
      <c r="I34"/>
      <c r="K34"/>
      <c r="L34"/>
    </row>
    <row r="35" spans="4:12" x14ac:dyDescent="0.35">
      <c r="D35"/>
      <c r="E35"/>
      <c r="G35"/>
      <c r="I35"/>
      <c r="K35"/>
      <c r="L35"/>
    </row>
    <row r="36" spans="4:12" x14ac:dyDescent="0.35">
      <c r="D36"/>
      <c r="E36"/>
      <c r="G36"/>
      <c r="I36"/>
      <c r="K36"/>
      <c r="L36"/>
    </row>
    <row r="37" spans="4:12" x14ac:dyDescent="0.35">
      <c r="D37"/>
      <c r="E37"/>
      <c r="G37"/>
      <c r="I37"/>
      <c r="K37"/>
      <c r="L37"/>
    </row>
    <row r="38" spans="4:12" x14ac:dyDescent="0.35">
      <c r="D38"/>
      <c r="E38"/>
      <c r="G38"/>
      <c r="I38"/>
      <c r="K38"/>
      <c r="L38"/>
    </row>
    <row r="39" spans="4:12" x14ac:dyDescent="0.35">
      <c r="D39"/>
      <c r="E39"/>
      <c r="G39"/>
      <c r="I39"/>
      <c r="K39"/>
      <c r="L39"/>
    </row>
    <row r="40" spans="4:12" x14ac:dyDescent="0.35">
      <c r="E40"/>
      <c r="G40"/>
      <c r="I40"/>
      <c r="K40"/>
      <c r="L40"/>
    </row>
    <row r="41" spans="4:12" x14ac:dyDescent="0.35">
      <c r="E41"/>
      <c r="G41"/>
      <c r="I41"/>
      <c r="K41"/>
      <c r="L41"/>
    </row>
    <row r="42" spans="4:12" x14ac:dyDescent="0.35">
      <c r="E42"/>
      <c r="G42"/>
      <c r="I42"/>
      <c r="K42"/>
      <c r="L42"/>
    </row>
    <row r="43" spans="4:12" x14ac:dyDescent="0.35">
      <c r="E43"/>
      <c r="G43"/>
      <c r="I43"/>
      <c r="K43"/>
      <c r="L43"/>
    </row>
    <row r="44" spans="4:12" x14ac:dyDescent="0.35">
      <c r="E44"/>
      <c r="G44"/>
      <c r="I44"/>
      <c r="K44"/>
      <c r="L44"/>
    </row>
    <row r="45" spans="4:12" x14ac:dyDescent="0.35">
      <c r="E45"/>
      <c r="G45"/>
      <c r="I45"/>
      <c r="K45"/>
      <c r="L45"/>
    </row>
    <row r="46" spans="4:12" x14ac:dyDescent="0.35">
      <c r="E46"/>
      <c r="G46"/>
      <c r="I46"/>
      <c r="K46"/>
      <c r="L46"/>
    </row>
    <row r="47" spans="4:12" x14ac:dyDescent="0.35">
      <c r="E47"/>
      <c r="G47"/>
      <c r="I47"/>
      <c r="K47"/>
      <c r="L47"/>
    </row>
    <row r="48" spans="4:12" x14ac:dyDescent="0.35">
      <c r="E48"/>
      <c r="G48"/>
      <c r="I48"/>
      <c r="K48"/>
      <c r="L48"/>
    </row>
    <row r="49" spans="5:12" x14ac:dyDescent="0.35">
      <c r="E49"/>
      <c r="G49"/>
      <c r="I49"/>
      <c r="K49"/>
      <c r="L49"/>
    </row>
  </sheetData>
  <sheetProtection algorithmName="SHA-512" hashValue="2QZhXEsHWXtAWG0s3ItBeaK+wZbWIuFKuXiuitrLPj0uzG8ungC6ujyYqA270ckJZTaNv0ZcxUrOFKHUaWHDow==" saltValue="l9JW5zbmnhmeWTWD9SYavQ==" spinCount="100000" sheet="1" autoFilter="0"/>
  <autoFilter ref="A2:O24" xr:uid="{B43BF6A9-EAF9-4E3D-B1B4-01BF6217E38F}"/>
  <sortState xmlns:xlrd2="http://schemas.microsoft.com/office/spreadsheetml/2017/richdata2" ref="A3:O24">
    <sortCondition ref="E3:E24"/>
    <sortCondition ref="F3:F24"/>
    <sortCondition sortBy="icon" ref="D3:D24"/>
    <sortCondition ref="J3:J24"/>
    <sortCondition ref="L3:L24"/>
    <sortCondition ref="M3:M24"/>
  </sortState>
  <phoneticPr fontId="5" type="noConversion"/>
  <conditionalFormatting sqref="C20">
    <cfRule type="duplicateValues" dxfId="7" priority="1"/>
    <cfRule type="duplicateValues" dxfId="6" priority="2"/>
    <cfRule type="duplicateValues" dxfId="5" priority="3"/>
    <cfRule type="duplicateValues" dxfId="4" priority="4"/>
    <cfRule type="duplicateValues" dxfId="3" priority="5"/>
    <cfRule type="duplicateValues" dxfId="2" priority="6"/>
    <cfRule type="duplicateValues" dxfId="1" priority="7"/>
    <cfRule type="duplicateValues" dxfId="0" priority="8"/>
  </conditionalFormatting>
  <pageMargins left="0.70866141732283472" right="0.70866141732283472" top="0.74803149606299213" bottom="0.74803149606299213" header="0.31496062992125984" footer="0.31496062992125984"/>
  <pageSetup paperSize="8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DA6D6-22B5-49C5-B157-9A365C059410}">
  <dimension ref="B2:E11"/>
  <sheetViews>
    <sheetView workbookViewId="0">
      <selection activeCell="I18" sqref="I18"/>
    </sheetView>
  </sheetViews>
  <sheetFormatPr defaultRowHeight="14.5" x14ac:dyDescent="0.35"/>
  <cols>
    <col min="2" max="2" width="51" style="1" customWidth="1"/>
    <col min="3" max="4" width="16.81640625" customWidth="1"/>
  </cols>
  <sheetData>
    <row r="2" spans="2:5" x14ac:dyDescent="0.35">
      <c r="C2" s="16" t="s">
        <v>16</v>
      </c>
      <c r="D2" s="16" t="s">
        <v>17</v>
      </c>
      <c r="E2" s="16" t="s">
        <v>42</v>
      </c>
    </row>
    <row r="3" spans="2:5" ht="29" x14ac:dyDescent="0.35">
      <c r="B3" s="15" t="s">
        <v>18</v>
      </c>
      <c r="C3" s="19"/>
      <c r="D3" s="20">
        <v>2876.64</v>
      </c>
    </row>
    <row r="4" spans="2:5" ht="29" x14ac:dyDescent="0.35">
      <c r="B4" s="15" t="s">
        <v>19</v>
      </c>
      <c r="C4" s="16"/>
      <c r="D4" s="17">
        <v>12590.99</v>
      </c>
    </row>
    <row r="5" spans="2:5" x14ac:dyDescent="0.35">
      <c r="B5" s="15" t="s">
        <v>98</v>
      </c>
      <c r="C5" s="172">
        <v>45583</v>
      </c>
      <c r="D5" s="172">
        <v>45603</v>
      </c>
    </row>
    <row r="6" spans="2:5" ht="58" x14ac:dyDescent="0.35">
      <c r="B6" s="15" t="s">
        <v>20</v>
      </c>
      <c r="C6" s="16"/>
      <c r="D6" s="17">
        <v>227</v>
      </c>
    </row>
    <row r="7" spans="2:5" ht="58" x14ac:dyDescent="0.35">
      <c r="B7" s="15" t="s">
        <v>21</v>
      </c>
      <c r="C7" s="16"/>
      <c r="D7" s="17">
        <v>250</v>
      </c>
    </row>
    <row r="8" spans="2:5" ht="58" x14ac:dyDescent="0.35">
      <c r="B8" s="15" t="s">
        <v>22</v>
      </c>
      <c r="C8" s="16"/>
      <c r="D8" s="17">
        <v>23</v>
      </c>
    </row>
    <row r="9" spans="2:5" ht="58" x14ac:dyDescent="0.35">
      <c r="B9" s="15" t="s">
        <v>52</v>
      </c>
      <c r="C9" s="16"/>
      <c r="D9" s="17">
        <v>70</v>
      </c>
    </row>
    <row r="10" spans="2:5" ht="58" x14ac:dyDescent="0.35">
      <c r="B10" s="15" t="s">
        <v>53</v>
      </c>
      <c r="C10" s="16"/>
      <c r="D10" s="17">
        <v>80</v>
      </c>
    </row>
    <row r="11" spans="2:5" x14ac:dyDescent="0.35">
      <c r="B11" s="15" t="s">
        <v>41</v>
      </c>
      <c r="C11" s="16"/>
      <c r="D11" s="18">
        <v>30</v>
      </c>
      <c r="E11" s="16" t="b">
        <f>NOT(ISERROR(VLOOKUP("BŁĄD liczby PWR",'Listy punktów styku'!$B$11:$B$41,1,FALSE)))</f>
        <v>0</v>
      </c>
    </row>
  </sheetData>
  <sheetProtection algorithmName="SHA-512" hashValue="3ynmyKbw86mz08OMjHYIWt02PwSax75CMCQ8wMbJ9RJKFQSOyq42IEsdehN2HuLHRpLjgHUQpjpJtJSHGgd7jg==" saltValue="qwaLIsyXr8FR+4DO3w2sT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5</vt:i4>
      </vt:variant>
    </vt:vector>
  </HeadingPairs>
  <TitlesOfParts>
    <vt:vector size="9" baseType="lpstr">
      <vt:lpstr>formularz cenowy</vt:lpstr>
      <vt:lpstr>Listy punktów styku</vt:lpstr>
      <vt:lpstr>Szczegółowe dane adresowe ogł</vt:lpstr>
      <vt:lpstr>Limity</vt:lpstr>
      <vt:lpstr>data_do</vt:lpstr>
      <vt:lpstr>data_od</vt:lpstr>
      <vt:lpstr>'Listy punktów styku'!Obszar_wydruku</vt:lpstr>
      <vt:lpstr>'formularz cenowy'!Tytuły_wydruku</vt:lpstr>
      <vt:lpstr>'Szczegółowe dane adresowe ogł'!Tytuły_wydruku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Perkowski Mirosław</dc:creator>
  <cp:lastModifiedBy>Mirosław Perkowski</cp:lastModifiedBy>
  <cp:lastPrinted>2021-02-09T00:03:37Z</cp:lastPrinted>
  <dcterms:created xsi:type="dcterms:W3CDTF">2020-01-09T14:08:58Z</dcterms:created>
  <dcterms:modified xsi:type="dcterms:W3CDTF">2024-09-23T08:55:41Z</dcterms:modified>
</cp:coreProperties>
</file>