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4"/>
  </bookViews>
  <sheets>
    <sheet name="GZ - energia elektryczna" sheetId="1" r:id="rId1"/>
    <sheet name="GZ - gaz" sheetId="2" r:id="rId2"/>
    <sheet name="PPE" sheetId="3" r:id="rId3"/>
    <sheet name="Arkusz1" sheetId="5" state="hidden" r:id="rId4"/>
    <sheet name="ID" sheetId="4" r:id="rId5"/>
  </sheets>
  <externalReferences>
    <externalReference r:id="rId6"/>
  </externalReferences>
  <definedNames>
    <definedName name="_xlnm._FilterDatabase" localSheetId="0" hidden="1">'GZ - energia elektryczna'!$A$3:$D$3</definedName>
    <definedName name="_xlnm._FilterDatabase" localSheetId="4" hidden="1">ID!$A$1:$L$59</definedName>
    <definedName name="_xlnm._FilterDatabase" localSheetId="2" hidden="1">PPE!$A$1:$O$226</definedName>
    <definedName name="dostawca">[1]tab!$G$2:$G$183</definedName>
  </definedNames>
  <calcPr calcId="162913"/>
</workbook>
</file>

<file path=xl/calcChain.xml><?xml version="1.0" encoding="utf-8"?>
<calcChain xmlns="http://schemas.openxmlformats.org/spreadsheetml/2006/main">
  <c r="L59" i="4" l="1"/>
  <c r="D226" i="5" l="1"/>
  <c r="B2" i="5"/>
  <c r="B3" i="5"/>
  <c r="B4" i="5"/>
  <c r="B5" i="5"/>
  <c r="B6" i="5"/>
  <c r="B7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9" i="5"/>
  <c r="B50" i="5"/>
  <c r="B51" i="5"/>
  <c r="B53" i="5"/>
  <c r="B54" i="5"/>
  <c r="B55" i="5"/>
  <c r="B56" i="5"/>
  <c r="B57" i="5"/>
  <c r="B59" i="5"/>
  <c r="B60" i="5"/>
  <c r="B61" i="5"/>
  <c r="B62" i="5"/>
  <c r="B63" i="5"/>
  <c r="B64" i="5"/>
  <c r="B65" i="5"/>
  <c r="B66" i="5"/>
  <c r="B67" i="5"/>
  <c r="B68" i="5"/>
  <c r="B69" i="5"/>
  <c r="B72" i="5"/>
  <c r="B73" i="5"/>
  <c r="B74" i="5"/>
  <c r="B75" i="5"/>
  <c r="B76" i="5"/>
  <c r="B77" i="5"/>
  <c r="B78" i="5"/>
  <c r="B79" i="5"/>
  <c r="B81" i="5"/>
  <c r="B82" i="5"/>
  <c r="B83" i="5"/>
  <c r="B84" i="5"/>
  <c r="B85" i="5"/>
  <c r="B86" i="5"/>
  <c r="B87" i="5"/>
  <c r="B88" i="5"/>
  <c r="B89" i="5"/>
  <c r="B90" i="5"/>
  <c r="B92" i="5"/>
  <c r="B149" i="5"/>
  <c r="B168" i="5"/>
  <c r="B169" i="5"/>
  <c r="B171" i="5"/>
  <c r="B175" i="5"/>
  <c r="B218" i="5"/>
  <c r="B219" i="5"/>
  <c r="B220" i="5"/>
  <c r="B221" i="5"/>
  <c r="B222" i="5"/>
  <c r="B226" i="5"/>
  <c r="N226" i="3"/>
</calcChain>
</file>

<file path=xl/sharedStrings.xml><?xml version="1.0" encoding="utf-8"?>
<sst xmlns="http://schemas.openxmlformats.org/spreadsheetml/2006/main" count="3116" uniqueCount="1493">
  <si>
    <t>WYKAZ PODMIOTÓW TWORZĄCYCH GRUPĘ ZAKUPOWĄ
ENERGIA ELEKTRYCZNA</t>
  </si>
  <si>
    <t>L.p.</t>
  </si>
  <si>
    <t>Nazwa podmiotu</t>
  </si>
  <si>
    <t>NIP</t>
  </si>
  <si>
    <t>Adres podmiotu</t>
  </si>
  <si>
    <t>Farmacol S.A.</t>
  </si>
  <si>
    <t>ul. Szopienicka 77,
40 - 431 Katowice</t>
  </si>
  <si>
    <t>Przedsiębiorstwo Zaopatrzenia Farmaceutycznego "Cefarm- Szczecin” S.A.</t>
  </si>
  <si>
    <t xml:space="preserve">ul. Pomorska 132,
70 - 812 Szczecin </t>
  </si>
  <si>
    <t>Cefarm Białystok S.A.</t>
  </si>
  <si>
    <t>ul. Gen. Franiciszka Kleeberga 34,
15 - 691 Białystok</t>
  </si>
  <si>
    <t>Przedsiębiorstwo Zaopatrzenia Farmaceutycznego "Cefarm- Kielce” S.A.</t>
  </si>
  <si>
    <t>ul. Jagiellońska 70,
25 - 956 Kielce</t>
  </si>
  <si>
    <t>ul. Rakowiecka 65/67,
50 - 422 Wrocław</t>
  </si>
  <si>
    <t>Przedsiębiorstwo Zaopatrzenia Farmaceutycznego "Cefarm-Warszawa" S.A.</t>
  </si>
  <si>
    <t>Nasza Apteka Sp. z o.o.</t>
  </si>
  <si>
    <t>ul. Jana Długosza 22,
33 - 300 Nowy Sącz</t>
  </si>
  <si>
    <t>Firma Zdrowie Sp. z o.o.</t>
  </si>
  <si>
    <t>ul. Stolarzowicka 44,
41 - 908 Bytom</t>
  </si>
  <si>
    <t>Apteka Tęczowa Sp. z o.o.</t>
  </si>
  <si>
    <t>Al. Wyzwolenia 85,
71 - 411 Szczecin</t>
  </si>
  <si>
    <t>PZF Cefarm Warszawa S.A. Spółka Jawna</t>
  </si>
  <si>
    <t>ul. Podwale 2
36 - 200 Brzozów</t>
  </si>
  <si>
    <t>Apteka Milenium Sp. z o.o.</t>
  </si>
  <si>
    <t>ul. Królowej Jadwigi 3,
31 - 300 Nowy Sącz</t>
  </si>
  <si>
    <t>Farma Centrum Sp. z o.o.</t>
  </si>
  <si>
    <t>ul. Rynek Staromiejski 1,
75 - 007 Koszalin</t>
  </si>
  <si>
    <t>Centralna Sp. z o.o.</t>
  </si>
  <si>
    <t>ul. Zwycięstwa 154,
75 - 900 Koszalin</t>
  </si>
  <si>
    <t>Best - Farm Sp. z o.o.</t>
  </si>
  <si>
    <t>ul. Ks. Zdzisława Wujaka 2,
92 - 551 Łódź</t>
  </si>
  <si>
    <t>Farmax Sp. z o.o.</t>
  </si>
  <si>
    <t>SK - FARM II Sp. z o.o.</t>
  </si>
  <si>
    <t>Kwiaty Polskie Sp. z o.o</t>
  </si>
  <si>
    <t>Pharma Flos Sp z o.o.</t>
  </si>
  <si>
    <t>ul. Budowlanych 4,
43 - 100 Tychy</t>
  </si>
  <si>
    <t>Pod Orlinkiem</t>
  </si>
  <si>
    <t>ul. Rynek 20,
38 - 700 Ustrzyki Dolne</t>
  </si>
  <si>
    <t>Best Farm Sp. z o.o</t>
  </si>
  <si>
    <t>WYKAZ PODMIOTÓW TWORZĄCYCH GRUPĘ ZAKUPOWĄ
GAZ ZIEMNY</t>
  </si>
  <si>
    <t>LP-</t>
  </si>
  <si>
    <t>nr PPE</t>
  </si>
  <si>
    <t>Nazwa</t>
  </si>
  <si>
    <t>Lokalne OSD</t>
  </si>
  <si>
    <t>Dane adresowe PPE
Kod Pocztowy</t>
  </si>
  <si>
    <t>Która zmiana sprzedawcy Pierwsza Kolejna Nowy</t>
  </si>
  <si>
    <t>Grupa Taryfowa OSD</t>
  </si>
  <si>
    <t>Data rozpoczęcia dostarczania energii elektrycznej</t>
  </si>
  <si>
    <t>Data zakończenia dostarczania energii elektrycznej</t>
  </si>
  <si>
    <t>Typ obiektu</t>
  </si>
  <si>
    <r>
      <rPr>
        <sz val="7"/>
        <rFont val="Arial"/>
        <family val="2"/>
        <charset val="238"/>
      </rPr>
      <t>1</t>
    </r>
  </si>
  <si>
    <r>
      <rPr>
        <sz val="7"/>
        <rFont val="Arial"/>
        <family val="2"/>
        <charset val="238"/>
      </rPr>
      <t>PL ZEBB 20 11000546_09</t>
    </r>
  </si>
  <si>
    <r>
      <rPr>
        <sz val="7"/>
        <rFont val="Arial"/>
        <family val="2"/>
        <charset val="238"/>
      </rPr>
      <t>CEFARM Białystok S.A.</t>
    </r>
  </si>
  <si>
    <r>
      <rPr>
        <sz val="7"/>
        <rFont val="Arial"/>
        <family val="2"/>
        <charset val="238"/>
      </rPr>
      <t>PGE Dystrybucja S.A. Oddział Białystok</t>
    </r>
  </si>
  <si>
    <r>
      <rPr>
        <sz val="7"/>
        <rFont val="Arial"/>
        <family val="2"/>
        <charset val="238"/>
      </rPr>
      <t>16-200</t>
    </r>
  </si>
  <si>
    <t>DĄBROWA BIAŁOSTOCKA</t>
  </si>
  <si>
    <r>
      <rPr>
        <sz val="7"/>
        <rFont val="Arial"/>
        <family val="2"/>
        <charset val="238"/>
      </rPr>
      <t>KOŚCIUSZKI</t>
    </r>
  </si>
  <si>
    <r>
      <rPr>
        <sz val="7"/>
        <rFont val="Arial"/>
        <family val="2"/>
        <charset val="238"/>
      </rPr>
      <t>6</t>
    </r>
  </si>
  <si>
    <r>
      <rPr>
        <sz val="7"/>
        <rFont val="Arial"/>
        <family val="2"/>
        <charset val="238"/>
      </rPr>
      <t>Kolejna</t>
    </r>
  </si>
  <si>
    <r>
      <rPr>
        <sz val="7"/>
        <rFont val="Arial"/>
        <family val="2"/>
        <charset val="238"/>
      </rPr>
      <t>C11</t>
    </r>
  </si>
  <si>
    <t>Apteka</t>
  </si>
  <si>
    <r>
      <rPr>
        <sz val="7"/>
        <rFont val="Arial"/>
        <family val="2"/>
        <charset val="238"/>
      </rPr>
      <t>2</t>
    </r>
  </si>
  <si>
    <r>
      <rPr>
        <sz val="7"/>
        <rFont val="Arial"/>
        <family val="2"/>
        <charset val="238"/>
      </rPr>
      <t>PL ZEBB 28 06000126_00</t>
    </r>
  </si>
  <si>
    <r>
      <rPr>
        <sz val="7"/>
        <rFont val="Arial"/>
        <family val="2"/>
        <charset val="238"/>
      </rPr>
      <t>11-500</t>
    </r>
  </si>
  <si>
    <r>
      <rPr>
        <sz val="7"/>
        <rFont val="Arial"/>
        <family val="2"/>
        <charset val="238"/>
      </rPr>
      <t>GIŻYCKO</t>
    </r>
  </si>
  <si>
    <t>WARSZAWSKA</t>
  </si>
  <si>
    <r>
      <rPr>
        <sz val="7"/>
        <rFont val="Arial"/>
        <family val="2"/>
        <charset val="238"/>
      </rPr>
      <t>7</t>
    </r>
  </si>
  <si>
    <r>
      <rPr>
        <sz val="7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</si>
  <si>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61001085_05</t>
    </r>
  </si>
  <si>
    <r>
      <rPr>
        <sz val="7"/>
        <rFont val="Arial"/>
        <family val="2"/>
        <charset val="238"/>
      </rPr>
      <t>15-863</t>
    </r>
  </si>
  <si>
    <r>
      <rPr>
        <sz val="7"/>
        <rFont val="Arial"/>
        <family val="2"/>
        <charset val="238"/>
      </rPr>
      <t>BIAŁYSTOK</t>
    </r>
  </si>
  <si>
    <t>RADZYMIŃSKA</t>
  </si>
  <si>
    <r>
      <rPr>
        <sz val="7"/>
        <rFont val="Arial"/>
        <family val="2"/>
        <charset val="238"/>
      </rPr>
      <t>16</t>
    </r>
  </si>
  <si>
    <r>
      <rPr>
        <sz val="7"/>
        <rFont val="Arial"/>
        <family val="2"/>
        <charset val="238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</si>
  <si>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61000690_05</t>
    </r>
  </si>
  <si>
    <r>
      <rPr>
        <sz val="7"/>
        <rFont val="Arial"/>
        <family val="2"/>
        <charset val="238"/>
      </rPr>
      <t>15-440</t>
    </r>
  </si>
  <si>
    <r>
      <rPr>
        <sz val="7"/>
        <rFont val="Arial"/>
        <family val="2"/>
        <charset val="238"/>
      </rPr>
      <t>MALMEDA ICCHOKA</t>
    </r>
  </si>
  <si>
    <r>
      <rPr>
        <sz val="7"/>
        <rFont val="Arial"/>
        <family val="2"/>
        <charset val="238"/>
      </rPr>
      <t>12</t>
    </r>
  </si>
  <si>
    <r>
      <rPr>
        <sz val="7"/>
        <rFont val="Arial"/>
        <family val="2"/>
        <charset val="238"/>
      </rPr>
      <t>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</si>
  <si>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61000517_09</t>
    </r>
  </si>
  <si>
    <r>
      <rPr>
        <sz val="7"/>
        <rFont val="Arial"/>
        <family val="2"/>
        <charset val="238"/>
      </rPr>
      <t>15-306</t>
    </r>
  </si>
  <si>
    <r>
      <rPr>
        <sz val="7"/>
        <rFont val="Arial"/>
        <family val="2"/>
        <charset val="238"/>
      </rPr>
      <t>WESOŁA</t>
    </r>
  </si>
  <si>
    <r>
      <rPr>
        <sz val="7"/>
        <rFont val="Arial"/>
        <family val="2"/>
        <charset val="238"/>
      </rPr>
      <t>18/7</t>
    </r>
  </si>
  <si>
    <r>
      <rPr>
        <sz val="7"/>
        <rFont val="Arial"/>
        <family val="2"/>
        <charset val="238"/>
      </rPr>
      <t>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</si>
  <si>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06000027_00</t>
    </r>
  </si>
  <si>
    <r>
      <rPr>
        <sz val="7"/>
        <rFont val="Arial"/>
        <family val="2"/>
        <charset val="238"/>
      </rPr>
      <t>18-500</t>
    </r>
  </si>
  <si>
    <r>
      <rPr>
        <sz val="7"/>
        <rFont val="Arial"/>
        <family val="2"/>
        <charset val="238"/>
      </rPr>
      <t>KOLNO</t>
    </r>
  </si>
  <si>
    <r>
      <rPr>
        <sz val="7"/>
        <rFont val="Arial"/>
        <family val="2"/>
        <charset val="238"/>
      </rPr>
      <t>WOJSKA POLSKIEGO</t>
    </r>
  </si>
  <si>
    <r>
      <rPr>
        <sz val="7"/>
        <rFont val="Arial"/>
        <family val="2"/>
        <charset val="238"/>
      </rPr>
      <t>67</t>
    </r>
  </si>
  <si>
    <r>
      <rPr>
        <sz val="7"/>
        <rFont val="Arial"/>
        <family val="2"/>
        <charset val="238"/>
      </rPr>
      <t>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</si>
  <si>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61000515_05</t>
    </r>
  </si>
  <si>
    <r>
      <rPr>
        <sz val="7"/>
        <rFont val="Arial"/>
        <family val="2"/>
        <charset val="238"/>
      </rPr>
      <t>15-691</t>
    </r>
  </si>
  <si>
    <r>
      <rPr>
        <sz val="7"/>
        <rFont val="Arial"/>
        <family val="2"/>
        <charset val="238"/>
      </rPr>
      <t>GEN. KLEEBERGA</t>
    </r>
  </si>
  <si>
    <r>
      <rPr>
        <sz val="7"/>
        <rFont val="Arial"/>
        <family val="2"/>
        <charset val="238"/>
      </rPr>
      <t>34</t>
    </r>
  </si>
  <si>
    <r>
      <rPr>
        <sz val="7"/>
        <rFont val="Arial"/>
        <family val="2"/>
        <charset val="238"/>
      </rPr>
      <t>B23</t>
    </r>
  </si>
  <si>
    <t>Magazyn</t>
  </si>
  <si>
    <r>
      <rPr>
        <sz val="7"/>
        <rFont val="Arial"/>
        <family val="2"/>
        <charset val="238"/>
      </rPr>
      <t>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</si>
  <si>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28 06000147 00</t>
    </r>
  </si>
  <si>
    <t>PGE Dystrybucja S.A. Oddział Białystok</t>
  </si>
  <si>
    <r>
      <rPr>
        <sz val="7"/>
        <rFont val="Arial"/>
        <family val="2"/>
        <charset val="238"/>
      </rPr>
      <t>18</t>
    </r>
  </si>
  <si>
    <r>
      <rPr>
        <sz val="7"/>
        <rFont val="Arial"/>
        <family val="2"/>
        <charset val="238"/>
      </rPr>
      <t>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</si>
  <si>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61001084_03</t>
    </r>
  </si>
  <si>
    <r>
      <rPr>
        <sz val="7"/>
        <rFont val="Arial"/>
        <family val="2"/>
        <charset val="238"/>
      </rPr>
      <t>15-183</t>
    </r>
  </si>
  <si>
    <r>
      <rPr>
        <sz val="7"/>
        <rFont val="Arial"/>
        <family val="2"/>
        <charset val="238"/>
      </rPr>
      <t>SIEWNA</t>
    </r>
  </si>
  <si>
    <r>
      <rPr>
        <sz val="7"/>
        <rFont val="Arial"/>
        <family val="2"/>
        <charset val="238"/>
      </rPr>
      <t>10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</si>
  <si>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07000095_03</t>
    </r>
  </si>
  <si>
    <r>
      <rPr>
        <sz val="7"/>
        <rFont val="Arial"/>
        <family val="2"/>
        <charset val="238"/>
      </rPr>
      <t>18-411</t>
    </r>
  </si>
  <si>
    <r>
      <rPr>
        <sz val="7"/>
        <rFont val="Arial"/>
        <family val="2"/>
        <charset val="238"/>
      </rPr>
      <t>ŚNIADOWO</t>
    </r>
  </si>
  <si>
    <t>OSTROŁĘCKA</t>
  </si>
  <si>
    <r>
      <rPr>
        <sz val="7"/>
        <rFont val="Arial"/>
        <family val="2"/>
        <charset val="238"/>
      </rPr>
      <t>5</t>
    </r>
  </si>
  <si>
    <r>
      <rPr>
        <sz val="7"/>
        <rFont val="Arial"/>
        <family val="2"/>
        <charset val="238"/>
      </rPr>
      <t>11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</si>
  <si>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61000519_03</t>
    </r>
  </si>
  <si>
    <r>
      <rPr>
        <sz val="7"/>
        <rFont val="Arial"/>
        <family val="2"/>
        <charset val="238"/>
      </rPr>
      <t>15-232</t>
    </r>
  </si>
  <si>
    <t>MICKIEWICZA</t>
  </si>
  <si>
    <r>
      <rPr>
        <sz val="7"/>
        <rFont val="Arial"/>
        <family val="2"/>
        <charset val="238"/>
      </rPr>
      <t>38</t>
    </r>
  </si>
  <si>
    <r>
      <rPr>
        <sz val="7"/>
        <rFont val="Arial"/>
        <family val="2"/>
        <charset val="238"/>
      </rPr>
      <t>12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</si>
  <si>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61000520_04</t>
    </r>
  </si>
  <si>
    <r>
      <rPr>
        <sz val="7"/>
        <rFont val="Arial"/>
        <family val="2"/>
        <charset val="238"/>
      </rPr>
      <t>15-201</t>
    </r>
  </si>
  <si>
    <r>
      <rPr>
        <sz val="7"/>
        <rFont val="Arial"/>
        <family val="2"/>
        <charset val="238"/>
      </rPr>
      <t>79</t>
    </r>
  </si>
  <si>
    <r>
      <rPr>
        <sz val="7"/>
        <rFont val="Arial"/>
        <family val="2"/>
        <charset val="238"/>
      </rPr>
      <t>13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</si>
  <si>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17-100</t>
    </r>
  </si>
  <si>
    <r>
      <rPr>
        <sz val="7"/>
        <rFont val="Arial"/>
        <family val="2"/>
        <charset val="238"/>
      </rPr>
      <t>BIELSK PODLASKI</t>
    </r>
  </si>
  <si>
    <r>
      <rPr>
        <sz val="7"/>
        <rFont val="Arial"/>
        <family val="2"/>
        <charset val="238"/>
      </rPr>
      <t>14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</si>
  <si>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28 16000102_07</t>
    </r>
  </si>
  <si>
    <r>
      <rPr>
        <sz val="7"/>
        <rFont val="Arial"/>
        <family val="2"/>
        <charset val="238"/>
      </rPr>
      <t>12-200</t>
    </r>
  </si>
  <si>
    <r>
      <rPr>
        <sz val="7"/>
        <rFont val="Arial"/>
        <family val="2"/>
        <charset val="238"/>
      </rPr>
      <t>PISZ</t>
    </r>
  </si>
  <si>
    <r>
      <rPr>
        <sz val="7"/>
        <rFont val="Arial"/>
        <family val="2"/>
        <charset val="238"/>
      </rPr>
      <t>15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</si>
  <si>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61001086_07</t>
    </r>
  </si>
  <si>
    <r>
      <rPr>
        <sz val="7"/>
        <rFont val="Arial"/>
        <family val="2"/>
        <charset val="238"/>
      </rPr>
      <t>15-814</t>
    </r>
  </si>
  <si>
    <r>
      <rPr>
        <sz val="7"/>
        <rFont val="Arial"/>
        <family val="2"/>
        <charset val="238"/>
      </rPr>
      <t>8</t>
    </r>
  </si>
  <si>
    <r>
      <rPr>
        <sz val="7"/>
        <rFont val="Arial"/>
        <family val="2"/>
        <charset val="238"/>
      </rPr>
      <t>16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</si>
  <si>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45</t>
    </r>
  </si>
  <si>
    <t>Lokal</t>
  </si>
  <si>
    <r>
      <rPr>
        <sz val="7"/>
        <rFont val="Arial"/>
        <family val="2"/>
        <charset val="238"/>
      </rPr>
      <t>17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</si>
  <si>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08000066_02</t>
    </r>
  </si>
  <si>
    <r>
      <rPr>
        <sz val="7"/>
        <rFont val="Arial"/>
        <family val="2"/>
        <charset val="238"/>
      </rPr>
      <t>19-100</t>
    </r>
  </si>
  <si>
    <r>
      <rPr>
        <sz val="7"/>
        <rFont val="Arial"/>
        <family val="2"/>
        <charset val="238"/>
      </rPr>
      <t>MOŃKI</t>
    </r>
  </si>
  <si>
    <t>NIEPODLEGŁOŚCI</t>
  </si>
  <si>
    <r>
      <rPr>
        <sz val="7"/>
        <rFont val="Arial"/>
        <family val="2"/>
        <charset val="238"/>
      </rPr>
      <t>18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</si>
  <si>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11000547_01</t>
    </r>
  </si>
  <si>
    <r>
      <rPr>
        <sz val="7"/>
        <rFont val="Arial"/>
        <family val="2"/>
        <charset val="238"/>
      </rPr>
      <t>16-100</t>
    </r>
  </si>
  <si>
    <r>
      <rPr>
        <sz val="7"/>
        <rFont val="Arial"/>
        <family val="2"/>
        <charset val="238"/>
      </rPr>
      <t>SOKÓŁKA</t>
    </r>
  </si>
  <si>
    <r>
      <rPr>
        <sz val="7"/>
        <rFont val="Arial"/>
        <family val="2"/>
        <charset val="238"/>
      </rPr>
      <t>1-GO MAJA</t>
    </r>
  </si>
  <si>
    <r>
      <rPr>
        <sz val="7"/>
        <rFont val="Arial"/>
        <family val="2"/>
        <charset val="238"/>
      </rPr>
      <t>17</t>
    </r>
  </si>
  <si>
    <r>
      <rPr>
        <sz val="7"/>
        <rFont val="Arial"/>
        <family val="2"/>
        <charset val="238"/>
      </rPr>
      <t>19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</si>
  <si>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62000128_02</t>
    </r>
  </si>
  <si>
    <r>
      <rPr>
        <sz val="7"/>
        <rFont val="Arial"/>
        <family val="2"/>
        <charset val="238"/>
      </rPr>
      <t>18-400</t>
    </r>
  </si>
  <si>
    <r>
      <rPr>
        <sz val="7"/>
        <rFont val="Arial"/>
        <family val="2"/>
        <charset val="238"/>
      </rPr>
      <t>ŁOMŻA</t>
    </r>
  </si>
  <si>
    <r>
      <rPr>
        <sz val="7"/>
        <rFont val="Arial"/>
        <family val="2"/>
        <charset val="238"/>
      </rPr>
      <t>DWORNA</t>
    </r>
  </si>
  <si>
    <r>
      <rPr>
        <sz val="7"/>
        <rFont val="Arial"/>
        <family val="2"/>
        <charset val="238"/>
      </rPr>
      <t>35</t>
    </r>
  </si>
  <si>
    <r>
      <rPr>
        <sz val="7"/>
        <rFont val="Arial"/>
        <family val="2"/>
        <charset val="238"/>
      </rPr>
      <t>20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</si>
  <si>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04000146_06</t>
    </r>
  </si>
  <si>
    <r>
      <rPr>
        <sz val="7"/>
        <rFont val="Arial"/>
        <family val="2"/>
        <charset val="238"/>
      </rPr>
      <t>19-230</t>
    </r>
  </si>
  <si>
    <r>
      <rPr>
        <sz val="7"/>
        <rFont val="Arial"/>
        <family val="2"/>
        <charset val="238"/>
      </rPr>
      <t>SZCZUCZYN</t>
    </r>
  </si>
  <si>
    <r>
      <rPr>
        <sz val="7"/>
        <rFont val="Arial"/>
        <family val="2"/>
        <charset val="238"/>
      </rPr>
      <t>1000-LECIA</t>
    </r>
  </si>
  <si>
    <r>
      <rPr>
        <sz val="7"/>
        <rFont val="Arial"/>
        <family val="2"/>
        <charset val="238"/>
      </rPr>
      <t>19</t>
    </r>
  </si>
  <si>
    <r>
      <rPr>
        <sz val="7"/>
        <rFont val="Arial"/>
        <family val="2"/>
        <charset val="238"/>
      </rPr>
      <t>21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</si>
  <si>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28 05000141_04</t>
    </r>
  </si>
  <si>
    <r>
      <rPr>
        <sz val="7"/>
        <rFont val="Arial"/>
        <family val="2"/>
        <charset val="238"/>
      </rPr>
      <t>19-300</t>
    </r>
  </si>
  <si>
    <r>
      <rPr>
        <sz val="7"/>
        <rFont val="Arial"/>
        <family val="2"/>
        <charset val="238"/>
      </rPr>
      <t>EŁK</t>
    </r>
  </si>
  <si>
    <r>
      <rPr>
        <sz val="7"/>
        <rFont val="Arial"/>
        <family val="2"/>
        <charset val="238"/>
      </rPr>
      <t>22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</si>
  <si>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02000687_06</t>
    </r>
  </si>
  <si>
    <r>
      <rPr>
        <sz val="7"/>
        <rFont val="Arial"/>
        <family val="2"/>
        <charset val="238"/>
      </rPr>
      <t>18-100</t>
    </r>
  </si>
  <si>
    <r>
      <rPr>
        <sz val="7"/>
        <rFont val="Arial"/>
        <family val="2"/>
        <charset val="238"/>
      </rPr>
      <t>ŁAPY</t>
    </r>
  </si>
  <si>
    <r>
      <rPr>
        <sz val="7"/>
        <rFont val="Arial"/>
        <family val="2"/>
        <charset val="238"/>
      </rPr>
      <t>KOPERNIKA</t>
    </r>
  </si>
  <si>
    <r>
      <rPr>
        <sz val="7"/>
        <rFont val="Arial"/>
        <family val="2"/>
        <charset val="238"/>
      </rPr>
      <t>2A</t>
    </r>
  </si>
  <si>
    <r>
      <rPr>
        <sz val="7"/>
        <rFont val="Arial"/>
        <family val="2"/>
        <charset val="238"/>
      </rPr>
      <t>23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</si>
  <si>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28 13000055_08</t>
    </r>
  </si>
  <si>
    <r>
      <rPr>
        <sz val="7"/>
        <rFont val="Arial"/>
        <family val="2"/>
        <charset val="238"/>
      </rPr>
      <t>19-400</t>
    </r>
  </si>
  <si>
    <r>
      <rPr>
        <sz val="7"/>
        <rFont val="Arial"/>
        <family val="2"/>
        <charset val="238"/>
      </rPr>
      <t>OLECKO</t>
    </r>
  </si>
  <si>
    <r>
      <rPr>
        <sz val="7"/>
        <rFont val="Arial"/>
        <family val="2"/>
        <charset val="238"/>
      </rPr>
      <t>SKŁADOWA</t>
    </r>
  </si>
  <si>
    <r>
      <rPr>
        <sz val="7"/>
        <rFont val="Arial"/>
        <family val="2"/>
        <charset val="238"/>
      </rPr>
      <t>24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</si>
  <si>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03000366_06</t>
    </r>
  </si>
  <si>
    <r>
      <rPr>
        <sz val="7"/>
        <rFont val="Arial"/>
        <family val="2"/>
        <charset val="238"/>
      </rPr>
      <t>3 MAJA</t>
    </r>
  </si>
  <si>
    <r>
      <rPr>
        <sz val="7"/>
        <rFont val="Arial"/>
        <family val="2"/>
        <charset val="238"/>
      </rPr>
      <t>15</t>
    </r>
  </si>
  <si>
    <r>
      <rPr>
        <sz val="7"/>
        <rFont val="Arial"/>
        <family val="2"/>
        <charset val="238"/>
      </rPr>
      <t>25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</si>
  <si>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61000675_07</t>
    </r>
  </si>
  <si>
    <r>
      <rPr>
        <sz val="7"/>
        <rFont val="Arial"/>
        <family val="2"/>
        <charset val="238"/>
      </rPr>
      <t>15-028</t>
    </r>
  </si>
  <si>
    <r>
      <rPr>
        <sz val="7"/>
        <rFont val="Arial"/>
        <family val="2"/>
        <charset val="238"/>
      </rPr>
      <t>SŁONIMSKA</t>
    </r>
  </si>
  <si>
    <r>
      <rPr>
        <sz val="7"/>
        <rFont val="Arial"/>
        <family val="2"/>
        <charset val="238"/>
      </rPr>
      <t>5/3</t>
    </r>
  </si>
  <si>
    <r>
      <rPr>
        <sz val="7"/>
        <rFont val="Arial"/>
        <family val="2"/>
        <charset val="238"/>
      </rPr>
      <t>26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</si>
  <si>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63000231_09</t>
    </r>
  </si>
  <si>
    <r>
      <rPr>
        <sz val="7"/>
        <rFont val="Arial"/>
        <family val="2"/>
        <charset val="238"/>
      </rPr>
      <t>16-400</t>
    </r>
  </si>
  <si>
    <r>
      <rPr>
        <sz val="7"/>
        <rFont val="Arial"/>
        <family val="2"/>
        <charset val="238"/>
      </rPr>
      <t>SUWAŁKI</t>
    </r>
  </si>
  <si>
    <t>KONOPNICKIEJ</t>
  </si>
  <si>
    <r>
      <rPr>
        <sz val="7"/>
        <rFont val="Arial"/>
        <family val="2"/>
        <charset val="238"/>
      </rPr>
      <t>27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</si>
  <si>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28 05000142_06</t>
    </r>
  </si>
  <si>
    <r>
      <rPr>
        <sz val="7"/>
        <rFont val="Arial"/>
        <family val="2"/>
        <charset val="238"/>
      </rPr>
      <t>42</t>
    </r>
  </si>
  <si>
    <r>
      <rPr>
        <sz val="7"/>
        <rFont val="Arial"/>
        <family val="2"/>
        <charset val="238"/>
      </rPr>
      <t>28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</si>
  <si>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02000685_02</t>
    </r>
  </si>
  <si>
    <r>
      <rPr>
        <sz val="7"/>
        <rFont val="Arial"/>
        <family val="2"/>
        <charset val="238"/>
      </rPr>
      <t>16-030</t>
    </r>
  </si>
  <si>
    <r>
      <rPr>
        <sz val="7"/>
        <rFont val="Arial"/>
        <family val="2"/>
        <charset val="238"/>
      </rPr>
      <t>SUPRAŚL</t>
    </r>
  </si>
  <si>
    <r>
      <rPr>
        <sz val="7"/>
        <rFont val="Arial"/>
        <family val="2"/>
        <charset val="238"/>
      </rPr>
      <t>DOLNA</t>
    </r>
  </si>
  <si>
    <r>
      <rPr>
        <sz val="7"/>
        <rFont val="Arial"/>
        <family val="2"/>
        <charset val="238"/>
      </rPr>
      <t>29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</si>
  <si>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61000518_01</t>
    </r>
  </si>
  <si>
    <r>
      <rPr>
        <sz val="7"/>
        <rFont val="Arial"/>
        <family val="2"/>
        <charset val="238"/>
      </rPr>
      <t>15-422</t>
    </r>
  </si>
  <si>
    <r>
      <rPr>
        <sz val="7"/>
        <rFont val="Arial"/>
        <family val="2"/>
        <charset val="238"/>
      </rPr>
      <t>SURASKA</t>
    </r>
  </si>
  <si>
    <r>
      <rPr>
        <sz val="7"/>
        <rFont val="Arial"/>
        <family val="2"/>
        <charset val="238"/>
      </rPr>
      <t>30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</si>
  <si>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02000293_05</t>
    </r>
  </si>
  <si>
    <r>
      <rPr>
        <sz val="7"/>
        <rFont val="Arial"/>
        <family val="2"/>
        <charset val="238"/>
      </rPr>
      <t>16-020</t>
    </r>
  </si>
  <si>
    <t>SIENKIEWICZA</t>
  </si>
  <si>
    <r>
      <rPr>
        <sz val="7"/>
        <rFont val="Arial"/>
        <family val="2"/>
        <charset val="238"/>
      </rPr>
      <t>31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</si>
  <si>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10000082_03</t>
    </r>
  </si>
  <si>
    <r>
      <rPr>
        <sz val="7"/>
        <rFont val="Arial"/>
        <family val="2"/>
        <charset val="238"/>
      </rPr>
      <t>17-312</t>
    </r>
  </si>
  <si>
    <r>
      <rPr>
        <sz val="7"/>
        <rFont val="Arial"/>
        <family val="2"/>
        <charset val="238"/>
      </rPr>
      <t>DROHICZYN</t>
    </r>
  </si>
  <si>
    <r>
      <rPr>
        <sz val="7"/>
        <rFont val="Arial"/>
        <family val="2"/>
        <charset val="238"/>
      </rPr>
      <t>32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</si>
  <si>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28 05000140_02</t>
    </r>
  </si>
  <si>
    <r>
      <rPr>
        <sz val="7"/>
        <rFont val="Arial"/>
        <family val="2"/>
        <charset val="238"/>
      </rPr>
      <t>ARMII KRAJOWEJ</t>
    </r>
  </si>
  <si>
    <r>
      <rPr>
        <sz val="7"/>
        <rFont val="Arial"/>
        <family val="2"/>
        <charset val="238"/>
      </rPr>
      <t>20</t>
    </r>
  </si>
  <si>
    <r>
      <rPr>
        <sz val="7"/>
        <rFont val="Arial"/>
        <family val="2"/>
        <charset val="238"/>
      </rPr>
      <t>33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</si>
  <si>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C21</t>
    </r>
  </si>
  <si>
    <r>
      <rPr>
        <sz val="7"/>
        <rFont val="Arial"/>
        <family val="2"/>
        <charset val="238"/>
      </rPr>
      <t>34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</si>
  <si>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03000367_08</t>
    </r>
  </si>
  <si>
    <r>
      <rPr>
        <sz val="7"/>
        <rFont val="Arial"/>
        <family val="2"/>
        <charset val="238"/>
      </rPr>
      <t>17-120</t>
    </r>
  </si>
  <si>
    <r>
      <rPr>
        <sz val="7"/>
        <rFont val="Arial"/>
        <family val="2"/>
        <charset val="238"/>
      </rPr>
      <t>BRAŃSK</t>
    </r>
  </si>
  <si>
    <r>
      <rPr>
        <sz val="7"/>
        <rFont val="Arial"/>
        <family val="2"/>
        <charset val="238"/>
      </rPr>
      <t>24</t>
    </r>
  </si>
  <si>
    <r>
      <rPr>
        <sz val="7"/>
        <rFont val="Arial"/>
        <family val="2"/>
        <charset val="238"/>
      </rPr>
      <t>35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</si>
  <si>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63000234_05</t>
    </r>
  </si>
  <si>
    <t>MŁYNARSKIEGO</t>
  </si>
  <si>
    <r>
      <rPr>
        <sz val="7"/>
        <rFont val="Arial"/>
        <family val="2"/>
        <charset val="238"/>
      </rPr>
      <t>9</t>
    </r>
  </si>
  <si>
    <r>
      <rPr>
        <sz val="7"/>
        <rFont val="Arial"/>
        <family val="2"/>
        <charset val="238"/>
      </rPr>
      <t>36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</si>
  <si>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37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</si>
  <si>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28 13000056_00</t>
    </r>
  </si>
  <si>
    <r>
      <rPr>
        <sz val="7"/>
        <rFont val="Arial"/>
        <family val="2"/>
        <charset val="238"/>
      </rPr>
      <t>ZIELONA</t>
    </r>
  </si>
  <si>
    <r>
      <rPr>
        <sz val="7"/>
        <rFont val="Arial"/>
        <family val="2"/>
        <charset val="238"/>
      </rPr>
      <t>37</t>
    </r>
  </si>
  <si>
    <r>
      <rPr>
        <sz val="7"/>
        <rFont val="Arial"/>
        <family val="2"/>
        <charset val="238"/>
      </rPr>
      <t>38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</si>
  <si>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02000688_08</t>
    </r>
  </si>
  <si>
    <r>
      <rPr>
        <sz val="7"/>
        <rFont val="Arial"/>
        <family val="2"/>
        <charset val="238"/>
      </rPr>
      <t>16-010</t>
    </r>
  </si>
  <si>
    <r>
      <rPr>
        <sz val="7"/>
        <rFont val="Arial"/>
        <family val="2"/>
        <charset val="238"/>
      </rPr>
      <t>WASILKÓW</t>
    </r>
  </si>
  <si>
    <t>GRODZIEŃSKA</t>
  </si>
  <si>
    <r>
      <rPr>
        <sz val="7"/>
        <rFont val="Arial"/>
        <family val="2"/>
        <charset val="238"/>
      </rPr>
      <t>1A</t>
    </r>
  </si>
  <si>
    <r>
      <rPr>
        <sz val="7"/>
        <rFont val="Arial"/>
        <family val="2"/>
        <charset val="238"/>
      </rPr>
      <t>39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</si>
  <si>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10000083_05</t>
    </r>
  </si>
  <si>
    <r>
      <rPr>
        <sz val="7"/>
        <rFont val="Arial"/>
        <family val="2"/>
        <charset val="238"/>
      </rPr>
      <t>17-300</t>
    </r>
  </si>
  <si>
    <r>
      <rPr>
        <sz val="7"/>
        <rFont val="Arial"/>
        <family val="2"/>
        <charset val="238"/>
      </rPr>
      <t>JANA PAWŁA II</t>
    </r>
  </si>
  <si>
    <r>
      <rPr>
        <sz val="7"/>
        <rFont val="Arial"/>
        <family val="2"/>
        <charset val="238"/>
      </rPr>
      <t>40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</si>
  <si>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02000686_04</t>
    </r>
  </si>
  <si>
    <r>
      <rPr>
        <sz val="7"/>
        <rFont val="Arial"/>
        <family val="2"/>
        <charset val="238"/>
      </rPr>
      <t>16-040</t>
    </r>
  </si>
  <si>
    <r>
      <rPr>
        <sz val="7"/>
        <rFont val="Arial"/>
        <family val="2"/>
        <charset val="238"/>
      </rPr>
      <t>GRÓDEK</t>
    </r>
  </si>
  <si>
    <t>CHODKIEWICZA</t>
  </si>
  <si>
    <r>
      <rPr>
        <sz val="7"/>
        <rFont val="Arial"/>
        <family val="2"/>
        <charset val="238"/>
      </rPr>
      <t>41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</si>
  <si>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14000045_09</t>
    </r>
  </si>
  <si>
    <r>
      <rPr>
        <sz val="7"/>
        <rFont val="Arial"/>
        <family val="2"/>
        <charset val="238"/>
      </rPr>
      <t>19-203</t>
    </r>
  </si>
  <si>
    <r>
      <rPr>
        <sz val="7"/>
        <rFont val="Arial"/>
        <family val="2"/>
        <charset val="238"/>
      </rPr>
      <t>GRAJEWO</t>
    </r>
  </si>
  <si>
    <r>
      <rPr>
        <sz val="7"/>
        <rFont val="Arial"/>
        <family val="2"/>
        <charset val="238"/>
      </rPr>
      <t>POŁUDNIE</t>
    </r>
  </si>
  <si>
    <r>
      <rPr>
        <sz val="7"/>
        <rFont val="Arial"/>
        <family val="2"/>
        <charset val="238"/>
      </rPr>
      <t>47</t>
    </r>
  </si>
  <si>
    <r>
      <rPr>
        <sz val="7"/>
        <rFont val="Arial"/>
        <family val="2"/>
        <charset val="238"/>
      </rPr>
      <t>42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</si>
  <si>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28 05000139_01</t>
    </r>
  </si>
  <si>
    <r>
      <rPr>
        <sz val="7"/>
        <rFont val="Arial"/>
        <family val="2"/>
        <charset val="238"/>
      </rPr>
      <t>19-304</t>
    </r>
  </si>
  <si>
    <r>
      <rPr>
        <sz val="7"/>
        <rFont val="Arial"/>
        <family val="2"/>
        <charset val="238"/>
      </rPr>
      <t>KILIŃSKIEGO</t>
    </r>
  </si>
  <si>
    <r>
      <rPr>
        <sz val="7"/>
        <rFont val="Arial"/>
        <family val="2"/>
        <charset val="238"/>
      </rPr>
      <t>43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</si>
  <si>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63000229_06</t>
    </r>
  </si>
  <si>
    <r>
      <rPr>
        <sz val="7"/>
        <rFont val="Arial"/>
        <family val="2"/>
        <charset val="238"/>
      </rPr>
      <t>NONIEWICZA</t>
    </r>
  </si>
  <si>
    <r>
      <rPr>
        <sz val="7"/>
        <rFont val="Arial"/>
        <family val="2"/>
        <charset val="238"/>
      </rPr>
      <t>48</t>
    </r>
  </si>
  <si>
    <r>
      <rPr>
        <sz val="7"/>
        <rFont val="Arial"/>
        <family val="2"/>
        <charset val="238"/>
      </rPr>
      <t>44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</si>
  <si>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05000156_09</t>
    </r>
  </si>
  <si>
    <r>
      <rPr>
        <sz val="7"/>
        <rFont val="Arial"/>
        <family val="2"/>
        <charset val="238"/>
      </rPr>
      <t>17-200</t>
    </r>
  </si>
  <si>
    <r>
      <rPr>
        <sz val="7"/>
        <rFont val="Arial"/>
        <family val="2"/>
        <charset val="238"/>
      </rPr>
      <t>HAJNÓWKA</t>
    </r>
  </si>
  <si>
    <r>
      <rPr>
        <sz val="7"/>
        <rFont val="Arial"/>
        <family val="2"/>
        <charset val="238"/>
      </rPr>
      <t>39</t>
    </r>
  </si>
  <si>
    <r>
      <rPr>
        <sz val="7"/>
        <rFont val="Arial"/>
        <family val="2"/>
        <charset val="238"/>
      </rPr>
      <t>C12a</t>
    </r>
  </si>
  <si>
    <r>
      <rPr>
        <sz val="7"/>
        <rFont val="Arial"/>
        <family val="2"/>
        <charset val="238"/>
      </rPr>
      <t>45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</si>
  <si>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61000521_06</t>
    </r>
  </si>
  <si>
    <r>
      <rPr>
        <sz val="7"/>
        <rFont val="Arial"/>
        <family val="2"/>
        <charset val="238"/>
      </rPr>
      <t>15-792</t>
    </r>
  </si>
  <si>
    <t>BRONIEWSKIEGO</t>
  </si>
  <si>
    <r>
      <rPr>
        <sz val="7"/>
        <rFont val="Arial"/>
        <family val="2"/>
        <charset val="238"/>
      </rPr>
      <t>4/107</t>
    </r>
  </si>
  <si>
    <r>
      <rPr>
        <sz val="7"/>
        <rFont val="Arial"/>
        <family val="2"/>
        <charset val="238"/>
      </rPr>
      <t>46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</si>
  <si>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26 61000273_09</t>
    </r>
  </si>
  <si>
    <t>Przedsiębiorstwo Zaopatrzenia Farmaceutycznego CEFARM-KIELCE S.A</t>
  </si>
  <si>
    <r>
      <rPr>
        <sz val="7"/>
        <rFont val="Arial"/>
        <family val="2"/>
        <charset val="238"/>
      </rPr>
      <t>TAURON Dystrybucja S.A.</t>
    </r>
  </si>
  <si>
    <r>
      <rPr>
        <sz val="7"/>
        <rFont val="Arial"/>
        <family val="2"/>
        <charset val="238"/>
      </rPr>
      <t>KIELCE</t>
    </r>
  </si>
  <si>
    <r>
      <rPr>
        <sz val="7"/>
        <rFont val="Arial"/>
        <family val="2"/>
        <charset val="238"/>
      </rPr>
      <t>28</t>
    </r>
  </si>
  <si>
    <r>
      <rPr>
        <sz val="7"/>
        <rFont val="Arial"/>
        <family val="2"/>
        <charset val="238"/>
      </rPr>
      <t>47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</si>
  <si>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14 63000224_06</t>
    </r>
  </si>
  <si>
    <r>
      <rPr>
        <sz val="7"/>
        <rFont val="Arial"/>
        <family val="2"/>
        <charset val="238"/>
      </rPr>
      <t>26-612</t>
    </r>
  </si>
  <si>
    <r>
      <rPr>
        <sz val="7"/>
        <rFont val="Arial"/>
        <family val="2"/>
        <charset val="238"/>
      </rPr>
      <t>RADOM</t>
    </r>
  </si>
  <si>
    <t>KRASICKIEGO</t>
  </si>
  <si>
    <r>
      <rPr>
        <sz val="7"/>
        <rFont val="Arial"/>
        <family val="2"/>
        <charset val="238"/>
      </rPr>
      <t>48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</si>
  <si>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48054815800 0010590</t>
    </r>
  </si>
  <si>
    <r>
      <rPr>
        <sz val="7"/>
        <rFont val="Arial"/>
        <family val="2"/>
        <charset val="238"/>
      </rPr>
      <t>PGE Dystrybucja S.A. Oddział Rzeszów</t>
    </r>
  </si>
  <si>
    <r>
      <rPr>
        <sz val="7"/>
        <rFont val="Arial"/>
        <family val="2"/>
        <charset val="238"/>
      </rPr>
      <t>39-405</t>
    </r>
  </si>
  <si>
    <t>TARNOBRZEG</t>
  </si>
  <si>
    <r>
      <rPr>
        <sz val="7"/>
        <rFont val="Arial"/>
        <family val="2"/>
        <charset val="238"/>
      </rPr>
      <t>38/74</t>
    </r>
  </si>
  <si>
    <r>
      <rPr>
        <sz val="7"/>
        <rFont val="Arial"/>
        <family val="2"/>
        <charset val="238"/>
      </rPr>
      <t>49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</si>
  <si>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48054815800 0010489</t>
    </r>
  </si>
  <si>
    <r>
      <rPr>
        <sz val="7"/>
        <rFont val="Arial"/>
        <family val="2"/>
        <charset val="238"/>
      </rPr>
      <t>39-400</t>
    </r>
  </si>
  <si>
    <t>DEKUTOWSKIEGO</t>
  </si>
  <si>
    <r>
      <rPr>
        <sz val="7"/>
        <rFont val="Arial"/>
        <family val="2"/>
        <charset val="238"/>
      </rPr>
      <t>50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</si>
  <si>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26 02000067_08</t>
    </r>
  </si>
  <si>
    <r>
      <rPr>
        <sz val="7"/>
        <rFont val="Arial"/>
        <family val="2"/>
        <charset val="238"/>
      </rPr>
      <t>28-330</t>
    </r>
  </si>
  <si>
    <r>
      <rPr>
        <sz val="7"/>
        <rFont val="Arial"/>
        <family val="2"/>
        <charset val="238"/>
      </rPr>
      <t>WODZISŁAW</t>
    </r>
  </si>
  <si>
    <r>
      <rPr>
        <sz val="7"/>
        <rFont val="Arial"/>
        <family val="2"/>
        <charset val="238"/>
      </rPr>
      <t>ARIAŃSKA</t>
    </r>
  </si>
  <si>
    <r>
      <rPr>
        <sz val="7"/>
        <rFont val="Arial"/>
        <family val="2"/>
        <charset val="238"/>
      </rPr>
      <t>14</t>
    </r>
  </si>
  <si>
    <r>
      <rPr>
        <sz val="7"/>
        <rFont val="Arial"/>
        <family val="2"/>
        <charset val="238"/>
      </rPr>
      <t>51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</si>
  <si>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00 00000028_04</t>
    </r>
  </si>
  <si>
    <r>
      <rPr>
        <sz val="7"/>
        <rFont val="Arial"/>
        <family val="2"/>
        <charset val="238"/>
      </rPr>
      <t>27-200</t>
    </r>
  </si>
  <si>
    <t>STARACHOWICE</t>
  </si>
  <si>
    <r>
      <rPr>
        <sz val="7"/>
        <rFont val="Arial"/>
        <family val="2"/>
        <charset val="238"/>
      </rPr>
      <t>STASZICA</t>
    </r>
  </si>
  <si>
    <r>
      <rPr>
        <sz val="7"/>
        <rFont val="Arial"/>
        <family val="2"/>
        <charset val="238"/>
      </rPr>
      <t>52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</si>
  <si>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14 09000026_00</t>
    </r>
  </si>
  <si>
    <r>
      <rPr>
        <sz val="7"/>
        <rFont val="Arial"/>
        <family val="2"/>
        <charset val="238"/>
      </rPr>
      <t>27-300</t>
    </r>
  </si>
  <si>
    <r>
      <rPr>
        <sz val="7"/>
        <rFont val="Arial"/>
        <family val="2"/>
        <charset val="238"/>
      </rPr>
      <t>LIPSKO</t>
    </r>
  </si>
  <si>
    <r>
      <rPr>
        <sz val="7"/>
        <rFont val="Arial"/>
        <family val="2"/>
        <charset val="238"/>
      </rPr>
      <t>IŁŻECKA</t>
    </r>
  </si>
  <si>
    <r>
      <rPr>
        <sz val="7"/>
        <rFont val="Arial"/>
        <family val="2"/>
        <charset val="238"/>
      </rPr>
      <t>53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</si>
  <si>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48054815300 0009386</t>
    </r>
  </si>
  <si>
    <r>
      <rPr>
        <sz val="7"/>
        <rFont val="Arial"/>
        <family val="2"/>
        <charset val="238"/>
      </rPr>
      <t>27-500</t>
    </r>
  </si>
  <si>
    <r>
      <rPr>
        <sz val="7"/>
        <rFont val="Arial"/>
        <family val="2"/>
        <charset val="238"/>
      </rPr>
      <t>OPATÓW</t>
    </r>
  </si>
  <si>
    <r>
      <rPr>
        <sz val="7"/>
        <rFont val="Arial"/>
        <family val="2"/>
        <charset val="238"/>
      </rPr>
      <t>OBROŃCÓW POKOJU</t>
    </r>
  </si>
  <si>
    <r>
      <rPr>
        <sz val="7"/>
        <rFont val="Arial"/>
        <family val="2"/>
        <charset val="238"/>
      </rPr>
      <t>22</t>
    </r>
  </si>
  <si>
    <r>
      <rPr>
        <sz val="7"/>
        <rFont val="Arial"/>
        <family val="2"/>
        <charset val="238"/>
      </rPr>
      <t>54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</si>
  <si>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26 07000073_09</t>
    </r>
  </si>
  <si>
    <r>
      <rPr>
        <sz val="7"/>
        <rFont val="Arial"/>
        <family val="2"/>
        <charset val="238"/>
      </rPr>
      <t>27-405</t>
    </r>
  </si>
  <si>
    <t>OSTROWIEC ŚWIĘTOKRZYSKI</t>
  </si>
  <si>
    <r>
      <rPr>
        <sz val="7"/>
        <rFont val="Arial"/>
        <family val="2"/>
        <charset val="238"/>
      </rPr>
      <t>SŁONECZNE</t>
    </r>
  </si>
  <si>
    <r>
      <rPr>
        <sz val="7"/>
        <rFont val="Arial"/>
        <family val="2"/>
        <charset val="238"/>
      </rPr>
      <t>2A/14</t>
    </r>
  </si>
  <si>
    <r>
      <rPr>
        <sz val="7"/>
        <rFont val="Arial"/>
        <family val="2"/>
        <charset val="238"/>
      </rPr>
      <t>55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</si>
  <si>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48054815500 0013586</t>
    </r>
  </si>
  <si>
    <r>
      <rPr>
        <sz val="7"/>
        <rFont val="Arial"/>
        <family val="2"/>
        <charset val="238"/>
      </rPr>
      <t>37-400</t>
    </r>
  </si>
  <si>
    <r>
      <rPr>
        <sz val="7"/>
        <rFont val="Arial"/>
        <family val="2"/>
        <charset val="238"/>
      </rPr>
      <t>NISKO</t>
    </r>
  </si>
  <si>
    <t>RZESZOWSKA</t>
  </si>
  <si>
    <r>
      <rPr>
        <sz val="7"/>
        <rFont val="Arial"/>
        <family val="2"/>
        <charset val="238"/>
      </rPr>
      <t>56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</si>
  <si>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26 61000274_01</t>
    </r>
  </si>
  <si>
    <r>
      <rPr>
        <sz val="7"/>
        <rFont val="Arial"/>
        <family val="2"/>
        <charset val="238"/>
      </rPr>
      <t>25-017</t>
    </r>
  </si>
  <si>
    <t>PADEREWSKIEGO</t>
  </si>
  <si>
    <r>
      <rPr>
        <sz val="7"/>
        <rFont val="Arial"/>
        <family val="2"/>
        <charset val="238"/>
      </rPr>
      <t>37/39</t>
    </r>
  </si>
  <si>
    <r>
      <rPr>
        <sz val="7"/>
        <rFont val="Arial"/>
        <family val="2"/>
        <charset val="238"/>
      </rPr>
      <t>57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</si>
  <si>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14 63000223_04</t>
    </r>
  </si>
  <si>
    <r>
      <rPr>
        <sz val="7"/>
        <rFont val="Arial"/>
        <family val="2"/>
        <charset val="238"/>
      </rPr>
      <t>26-601</t>
    </r>
  </si>
  <si>
    <r>
      <rPr>
        <sz val="7"/>
        <rFont val="Arial"/>
        <family val="2"/>
        <charset val="238"/>
      </rPr>
      <t>GŁÓWNA</t>
    </r>
  </si>
  <si>
    <r>
      <rPr>
        <sz val="7"/>
        <rFont val="Arial"/>
        <family val="2"/>
        <charset val="238"/>
      </rPr>
      <t>58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</si>
  <si>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48054815800 0010388</t>
    </r>
  </si>
  <si>
    <r>
      <rPr>
        <sz val="7"/>
        <rFont val="Arial"/>
        <family val="2"/>
        <charset val="238"/>
      </rPr>
      <t>27-600</t>
    </r>
  </si>
  <si>
    <t>SANDOMIERZ</t>
  </si>
  <si>
    <r>
      <rPr>
        <sz val="7"/>
        <rFont val="Arial"/>
        <family val="2"/>
        <charset val="238"/>
      </rPr>
      <t>59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</si>
  <si>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48054815500 0013687</t>
    </r>
  </si>
  <si>
    <r>
      <rPr>
        <sz val="7"/>
        <rFont val="Arial"/>
        <family val="2"/>
        <charset val="238"/>
      </rPr>
      <t>37-450</t>
    </r>
  </si>
  <si>
    <r>
      <rPr>
        <sz val="7"/>
        <rFont val="Arial"/>
        <family val="2"/>
        <charset val="238"/>
      </rPr>
      <t>STALOWA WOLA</t>
    </r>
  </si>
  <si>
    <r>
      <rPr>
        <sz val="7"/>
        <rFont val="Arial"/>
        <family val="2"/>
        <charset val="238"/>
      </rPr>
      <t>60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</si>
  <si>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14 06000234_09</t>
    </r>
  </si>
  <si>
    <r>
      <rPr>
        <sz val="7"/>
        <rFont val="Arial"/>
        <family val="2"/>
        <charset val="238"/>
      </rPr>
      <t>05-600</t>
    </r>
  </si>
  <si>
    <r>
      <rPr>
        <sz val="7"/>
        <rFont val="Arial"/>
        <family val="2"/>
        <charset val="238"/>
      </rPr>
      <t>GRÓJEC</t>
    </r>
  </si>
  <si>
    <r>
      <rPr>
        <sz val="7"/>
        <rFont val="Arial"/>
        <family val="2"/>
        <charset val="238"/>
      </rPr>
      <t>POLNA</t>
    </r>
  </si>
  <si>
    <t>PAWILON B</t>
  </si>
  <si>
    <r>
      <rPr>
        <sz val="7"/>
        <rFont val="Arial"/>
        <family val="2"/>
        <charset val="238"/>
      </rPr>
      <t>61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</si>
  <si>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26 10000055_00</t>
    </r>
  </si>
  <si>
    <r>
      <rPr>
        <sz val="7"/>
        <rFont val="Arial"/>
        <family val="2"/>
        <charset val="238"/>
      </rPr>
      <t>26-110</t>
    </r>
  </si>
  <si>
    <r>
      <rPr>
        <sz val="7"/>
        <rFont val="Arial"/>
        <family val="2"/>
        <charset val="238"/>
      </rPr>
      <t>SKARŻYSKO- KAMIENNA</t>
    </r>
  </si>
  <si>
    <t>ZIELNA</t>
  </si>
  <si>
    <r>
      <rPr>
        <sz val="7"/>
        <rFont val="Arial"/>
        <family val="2"/>
        <charset val="238"/>
      </rPr>
      <t>62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</si>
  <si>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32-200</t>
    </r>
  </si>
  <si>
    <r>
      <rPr>
        <sz val="7"/>
        <rFont val="Arial"/>
        <family val="2"/>
        <charset val="238"/>
      </rPr>
      <t>MIECHÓW</t>
    </r>
  </si>
  <si>
    <r>
      <rPr>
        <sz val="7"/>
        <rFont val="Arial"/>
        <family val="2"/>
        <charset val="238"/>
      </rPr>
      <t>RYNEK</t>
    </r>
  </si>
  <si>
    <r>
      <rPr>
        <sz val="7"/>
        <rFont val="Arial"/>
        <family val="2"/>
        <charset val="238"/>
      </rPr>
      <t>63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</si>
  <si>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26 02000068_00</t>
    </r>
  </si>
  <si>
    <r>
      <rPr>
        <sz val="7"/>
        <rFont val="Arial"/>
        <family val="2"/>
        <charset val="238"/>
      </rPr>
      <t>28-300</t>
    </r>
  </si>
  <si>
    <r>
      <rPr>
        <sz val="7"/>
        <rFont val="Arial"/>
        <family val="2"/>
        <charset val="238"/>
      </rPr>
      <t>JĘDRZEJÓW</t>
    </r>
  </si>
  <si>
    <r>
      <rPr>
        <sz val="7"/>
        <rFont val="Arial"/>
        <family val="2"/>
        <charset val="238"/>
      </rPr>
      <t>CHROBREGO</t>
    </r>
  </si>
  <si>
    <r>
      <rPr>
        <sz val="7"/>
        <rFont val="Arial"/>
        <family val="2"/>
        <charset val="238"/>
      </rPr>
      <t>4</t>
    </r>
  </si>
  <si>
    <r>
      <rPr>
        <sz val="7"/>
        <rFont val="Arial"/>
        <family val="2"/>
        <charset val="238"/>
      </rPr>
      <t>64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</si>
  <si>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ZEOD 26 01000051_03</t>
    </r>
  </si>
  <si>
    <r>
      <rPr>
        <sz val="7"/>
        <rFont val="Arial"/>
        <family val="2"/>
        <charset val="238"/>
      </rPr>
      <t>28-160</t>
    </r>
  </si>
  <si>
    <r>
      <rPr>
        <sz val="7"/>
        <rFont val="Arial"/>
        <family val="2"/>
        <charset val="238"/>
      </rPr>
      <t>WIŚLICA</t>
    </r>
  </si>
  <si>
    <r>
      <rPr>
        <sz val="7"/>
        <rFont val="Arial"/>
        <family val="2"/>
        <charset val="238"/>
      </rPr>
      <t>SOLNY</t>
    </r>
  </si>
  <si>
    <r>
      <rPr>
        <sz val="7"/>
        <rFont val="Arial"/>
        <family val="2"/>
        <charset val="238"/>
      </rPr>
      <t>65</t>
    </r>
    <r>
      <rPr>
        <sz val="11"/>
        <color theme="1"/>
        <rFont val="Calibri"/>
        <family val="2"/>
        <charset val="238"/>
        <scheme val="minor"/>
      </rPr>
      <t/>
    </r>
  </si>
  <si>
    <t>Przedsiębiorstwo Zaopatrzenia Farmaceutycznego CEFARM SZCZECIN S.A</t>
  </si>
  <si>
    <r>
      <rPr>
        <sz val="7"/>
        <rFont val="Arial"/>
        <family val="2"/>
        <charset val="238"/>
      </rPr>
      <t>Enea Operator Sp. z o.o.</t>
    </r>
  </si>
  <si>
    <r>
      <rPr>
        <sz val="7"/>
        <rFont val="Arial"/>
        <family val="2"/>
        <charset val="238"/>
      </rPr>
      <t>70-415</t>
    </r>
  </si>
  <si>
    <r>
      <rPr>
        <sz val="7"/>
        <rFont val="Arial"/>
        <family val="2"/>
        <charset val="238"/>
      </rPr>
      <t>SZCZECIN</t>
    </r>
  </si>
  <si>
    <r>
      <rPr>
        <sz val="7"/>
        <rFont val="Arial"/>
        <family val="2"/>
        <charset val="238"/>
      </rPr>
      <t>66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</si>
  <si>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ENERGA- OPERATOR S.A.</t>
    </r>
  </si>
  <si>
    <r>
      <rPr>
        <sz val="7"/>
        <rFont val="Arial"/>
        <family val="2"/>
        <charset val="238"/>
      </rPr>
      <t>75-442</t>
    </r>
  </si>
  <si>
    <r>
      <rPr>
        <sz val="7"/>
        <rFont val="Arial"/>
        <family val="2"/>
        <charset val="238"/>
      </rPr>
      <t>KOSZALIN</t>
    </r>
  </si>
  <si>
    <r>
      <rPr>
        <sz val="7"/>
        <rFont val="Arial"/>
        <family val="2"/>
        <charset val="238"/>
      </rPr>
      <t>67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</si>
  <si>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70-362</t>
    </r>
  </si>
  <si>
    <t>JAGIELLOŃSKA</t>
  </si>
  <si>
    <r>
      <rPr>
        <sz val="7"/>
        <rFont val="Arial"/>
        <family val="2"/>
        <charset val="238"/>
      </rPr>
      <t>16A</t>
    </r>
  </si>
  <si>
    <r>
      <rPr>
        <sz val="7"/>
        <rFont val="Arial"/>
        <family val="2"/>
        <charset val="238"/>
      </rPr>
      <t>68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</si>
  <si>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74-100</t>
    </r>
  </si>
  <si>
    <r>
      <rPr>
        <sz val="7"/>
        <rFont val="Arial"/>
        <family val="2"/>
        <charset val="238"/>
      </rPr>
      <t>GRYFINO</t>
    </r>
  </si>
  <si>
    <t>GRUNWALDZKA</t>
  </si>
  <si>
    <r>
      <rPr>
        <sz val="7"/>
        <rFont val="Arial"/>
        <family val="2"/>
        <charset val="238"/>
      </rPr>
      <t>69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</si>
  <si>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71-154</t>
    </r>
  </si>
  <si>
    <r>
      <rPr>
        <sz val="7"/>
        <rFont val="Arial"/>
        <family val="2"/>
        <charset val="238"/>
      </rPr>
      <t>LELEWELA</t>
    </r>
  </si>
  <si>
    <r>
      <rPr>
        <sz val="7"/>
        <rFont val="Arial"/>
        <family val="2"/>
        <charset val="238"/>
      </rPr>
      <t>70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</si>
  <si>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72-600</t>
    </r>
  </si>
  <si>
    <t>ŚWINOUJŚCIE</t>
  </si>
  <si>
    <t>PIŁSUDSKIEGO</t>
  </si>
  <si>
    <r>
      <rPr>
        <sz val="7"/>
        <rFont val="Arial"/>
        <family val="2"/>
        <charset val="238"/>
      </rPr>
      <t>23</t>
    </r>
  </si>
  <si>
    <r>
      <rPr>
        <sz val="7"/>
        <rFont val="Arial"/>
        <family val="2"/>
        <charset val="238"/>
      </rPr>
      <t>71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</si>
  <si>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72-200</t>
    </r>
  </si>
  <si>
    <r>
      <rPr>
        <sz val="7"/>
        <rFont val="Arial"/>
        <family val="2"/>
        <charset val="238"/>
      </rPr>
      <t>NOWOGARD</t>
    </r>
  </si>
  <si>
    <r>
      <rPr>
        <sz val="7"/>
        <rFont val="Arial"/>
        <family val="2"/>
        <charset val="238"/>
      </rPr>
      <t>WOLNOŚCI</t>
    </r>
  </si>
  <si>
    <r>
      <rPr>
        <sz val="7"/>
        <rFont val="Arial"/>
        <family val="2"/>
        <charset val="238"/>
      </rPr>
      <t>72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</si>
  <si>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73-110</t>
    </r>
  </si>
  <si>
    <t>STARGARD</t>
  </si>
  <si>
    <t>SZCZECIŃSKA</t>
  </si>
  <si>
    <r>
      <rPr>
        <sz val="7"/>
        <rFont val="Arial"/>
        <family val="2"/>
        <charset val="238"/>
      </rPr>
      <t>40</t>
    </r>
  </si>
  <si>
    <r>
      <rPr>
        <sz val="7"/>
        <rFont val="Arial"/>
        <family val="2"/>
        <charset val="238"/>
      </rPr>
      <t>73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</si>
  <si>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72-320</t>
    </r>
  </si>
  <si>
    <r>
      <rPr>
        <sz val="7"/>
        <rFont val="Arial"/>
        <family val="2"/>
        <charset val="238"/>
      </rPr>
      <t>TRZEBIATÓW</t>
    </r>
  </si>
  <si>
    <r>
      <rPr>
        <sz val="7"/>
        <rFont val="Arial"/>
        <family val="2"/>
        <charset val="238"/>
      </rPr>
      <t>60</t>
    </r>
  </si>
  <si>
    <r>
      <rPr>
        <sz val="7"/>
        <rFont val="Arial"/>
        <family val="2"/>
        <charset val="238"/>
      </rPr>
      <t>74</t>
    </r>
    <r>
      <rPr>
        <sz val="11"/>
        <color theme="1"/>
        <rFont val="Calibri"/>
        <family val="2"/>
        <charset val="238"/>
        <scheme val="minor"/>
      </rPr>
      <t/>
    </r>
  </si>
  <si>
    <t>KONSTYTUCJI 3 MAJA</t>
  </si>
  <si>
    <r>
      <rPr>
        <sz val="7"/>
        <rFont val="Arial"/>
        <family val="2"/>
        <charset val="238"/>
      </rPr>
      <t>10</t>
    </r>
  </si>
  <si>
    <r>
      <rPr>
        <sz val="7"/>
        <rFont val="Arial"/>
        <family val="2"/>
        <charset val="238"/>
      </rPr>
      <t>75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</si>
  <si>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72-300</t>
    </r>
  </si>
  <si>
    <r>
      <rPr>
        <sz val="7"/>
        <rFont val="Arial"/>
        <family val="2"/>
        <charset val="238"/>
      </rPr>
      <t>GRYFICE</t>
    </r>
  </si>
  <si>
    <t>NADRZECZNA</t>
  </si>
  <si>
    <r>
      <rPr>
        <sz val="7"/>
        <rFont val="Arial"/>
        <family val="2"/>
        <charset val="238"/>
      </rPr>
      <t>3</t>
    </r>
  </si>
  <si>
    <r>
      <rPr>
        <sz val="7"/>
        <rFont val="Arial"/>
        <family val="2"/>
        <charset val="238"/>
      </rPr>
      <t>76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</si>
  <si>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74-240</t>
    </r>
  </si>
  <si>
    <r>
      <rPr>
        <sz val="7"/>
        <rFont val="Arial"/>
        <family val="2"/>
        <charset val="238"/>
      </rPr>
      <t>LIPIANY</t>
    </r>
  </si>
  <si>
    <r>
      <rPr>
        <sz val="7"/>
        <rFont val="Arial"/>
        <family val="2"/>
        <charset val="238"/>
      </rPr>
      <t>BARLINECKA</t>
    </r>
  </si>
  <si>
    <r>
      <rPr>
        <sz val="7"/>
        <rFont val="Arial"/>
        <family val="2"/>
        <charset val="238"/>
      </rPr>
      <t>77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</si>
  <si>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78-520</t>
    </r>
  </si>
  <si>
    <r>
      <rPr>
        <sz val="7"/>
        <rFont val="Arial"/>
        <family val="2"/>
        <charset val="238"/>
      </rPr>
      <t>ZŁOCIENIEC</t>
    </r>
  </si>
  <si>
    <r>
      <rPr>
        <sz val="7"/>
        <rFont val="Arial"/>
        <family val="2"/>
        <charset val="238"/>
      </rPr>
      <t>78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</si>
  <si>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71-556</t>
    </r>
  </si>
  <si>
    <t>NARUSZEWICZA</t>
  </si>
  <si>
    <r>
      <rPr>
        <sz val="7"/>
        <rFont val="Arial"/>
        <family val="2"/>
        <charset val="238"/>
      </rPr>
      <t>11</t>
    </r>
  </si>
  <si>
    <r>
      <rPr>
        <sz val="7"/>
        <rFont val="Arial"/>
        <family val="2"/>
        <charset val="238"/>
      </rPr>
      <t>79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</si>
  <si>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72-100</t>
    </r>
  </si>
  <si>
    <r>
      <rPr>
        <sz val="7"/>
        <rFont val="Arial"/>
        <family val="2"/>
        <charset val="238"/>
      </rPr>
      <t>GOLENIÓW</t>
    </r>
  </si>
  <si>
    <t>SŁOWACKIEGO</t>
  </si>
  <si>
    <r>
      <rPr>
        <sz val="7"/>
        <rFont val="Arial"/>
        <family val="2"/>
        <charset val="238"/>
      </rPr>
      <t>80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</si>
  <si>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81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</si>
  <si>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70-812</t>
    </r>
  </si>
  <si>
    <r>
      <rPr>
        <sz val="7"/>
        <rFont val="Arial"/>
        <family val="2"/>
        <charset val="238"/>
      </rPr>
      <t>POMORSKA</t>
    </r>
  </si>
  <si>
    <r>
      <rPr>
        <sz val="7"/>
        <rFont val="Arial"/>
        <family val="2"/>
        <charset val="238"/>
      </rPr>
      <t>132</t>
    </r>
  </si>
  <si>
    <r>
      <rPr>
        <sz val="7"/>
        <rFont val="Arial"/>
        <family val="2"/>
        <charset val="238"/>
      </rPr>
      <t>B21</t>
    </r>
  </si>
  <si>
    <r>
      <rPr>
        <sz val="7"/>
        <rFont val="Arial"/>
        <family val="2"/>
        <charset val="238"/>
      </rPr>
      <t>82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</si>
  <si>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70-552</t>
    </r>
  </si>
  <si>
    <t>WYZWOLENIA</t>
  </si>
  <si>
    <r>
      <rPr>
        <sz val="7"/>
        <rFont val="Arial"/>
        <family val="2"/>
        <charset val="238"/>
      </rPr>
      <t>83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</si>
  <si>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84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</si>
  <si>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70-770</t>
    </r>
  </si>
  <si>
    <t>BATALIONÓW CHŁOPSKICH</t>
  </si>
  <si>
    <r>
      <rPr>
        <sz val="7"/>
        <rFont val="Arial"/>
        <family val="2"/>
        <charset val="238"/>
      </rPr>
      <t>56</t>
    </r>
  </si>
  <si>
    <r>
      <rPr>
        <sz val="7"/>
        <rFont val="Arial"/>
        <family val="2"/>
        <charset val="238"/>
      </rPr>
      <t>85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</si>
  <si>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78-500</t>
    </r>
  </si>
  <si>
    <r>
      <rPr>
        <sz val="7"/>
        <rFont val="Arial"/>
        <family val="2"/>
        <charset val="238"/>
      </rPr>
      <t>DRAWSKO POMORSKIE</t>
    </r>
  </si>
  <si>
    <r>
      <rPr>
        <sz val="7"/>
        <rFont val="Arial"/>
        <family val="2"/>
        <charset val="238"/>
      </rPr>
      <t>BEDNARSKA</t>
    </r>
  </si>
  <si>
    <r>
      <rPr>
        <sz val="7"/>
        <rFont val="Arial"/>
        <family val="2"/>
        <charset val="238"/>
      </rPr>
      <t>86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</si>
  <si>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87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</si>
  <si>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75-036</t>
    </r>
  </si>
  <si>
    <r>
      <rPr>
        <sz val="7"/>
        <rFont val="Arial"/>
        <family val="2"/>
        <charset val="238"/>
      </rPr>
      <t>KASZUBSKA</t>
    </r>
  </si>
  <si>
    <r>
      <rPr>
        <sz val="7"/>
        <rFont val="Arial"/>
        <family val="2"/>
        <charset val="238"/>
      </rPr>
      <t>88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</si>
  <si>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71-544</t>
    </r>
  </si>
  <si>
    <r>
      <rPr>
        <sz val="7"/>
        <rFont val="Arial"/>
        <family val="2"/>
        <charset val="238"/>
      </rPr>
      <t>ŚW. MARCINA</t>
    </r>
  </si>
  <si>
    <r>
      <rPr>
        <sz val="7"/>
        <rFont val="Arial"/>
        <family val="2"/>
        <charset val="238"/>
      </rPr>
      <t>89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</si>
  <si>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71-073</t>
    </r>
  </si>
  <si>
    <r>
      <rPr>
        <sz val="7"/>
        <rFont val="Arial"/>
        <family val="2"/>
        <charset val="238"/>
      </rPr>
      <t>KU SŁOŃCU</t>
    </r>
  </si>
  <si>
    <r>
      <rPr>
        <sz val="7"/>
        <rFont val="Arial"/>
        <family val="2"/>
        <charset val="238"/>
      </rPr>
      <t>22D</t>
    </r>
  </si>
  <si>
    <r>
      <rPr>
        <sz val="7"/>
        <rFont val="Arial"/>
        <family val="2"/>
        <charset val="238"/>
      </rPr>
      <t>90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</si>
  <si>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72-400</t>
    </r>
  </si>
  <si>
    <r>
      <rPr>
        <sz val="7"/>
        <rFont val="Arial"/>
        <family val="2"/>
        <charset val="238"/>
      </rPr>
      <t>KAMIEŃ POMORSKI</t>
    </r>
  </si>
  <si>
    <t>DZIWNOWSKA</t>
  </si>
  <si>
    <r>
      <rPr>
        <sz val="7"/>
        <rFont val="Arial"/>
        <family val="2"/>
        <charset val="238"/>
      </rPr>
      <t>91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</si>
  <si>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74-510</t>
    </r>
  </si>
  <si>
    <r>
      <rPr>
        <sz val="7"/>
        <rFont val="Arial"/>
        <family val="2"/>
        <charset val="238"/>
      </rPr>
      <t>TRZCIŃSKO- ZDRÓJ</t>
    </r>
  </si>
  <si>
    <r>
      <rPr>
        <sz val="7"/>
        <rFont val="Arial"/>
        <family val="2"/>
        <charset val="238"/>
      </rPr>
      <t>CHOJNICKA</t>
    </r>
  </si>
  <si>
    <r>
      <rPr>
        <sz val="7"/>
        <rFont val="Arial"/>
        <family val="2"/>
        <charset val="238"/>
      </rPr>
      <t>92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</si>
  <si>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PROD 51100 0834834</t>
    </r>
  </si>
  <si>
    <r>
      <rPr>
        <sz val="7"/>
        <rFont val="Arial"/>
        <family val="2"/>
        <charset val="238"/>
      </rPr>
      <t>50-011</t>
    </r>
  </si>
  <si>
    <r>
      <rPr>
        <sz val="7"/>
        <rFont val="Arial"/>
        <family val="2"/>
        <charset val="238"/>
      </rPr>
      <t>WROCŁAW</t>
    </r>
  </si>
  <si>
    <t>RAKOWIECKA</t>
  </si>
  <si>
    <r>
      <rPr>
        <sz val="7"/>
        <rFont val="Arial"/>
        <family val="2"/>
        <charset val="238"/>
      </rPr>
      <t>65/67</t>
    </r>
  </si>
  <si>
    <r>
      <rPr>
        <sz val="7"/>
        <rFont val="Arial"/>
        <family val="2"/>
        <charset val="238"/>
      </rPr>
      <t>93</t>
    </r>
    <r>
      <rPr>
        <sz val="11"/>
        <color theme="1"/>
        <rFont val="Calibri"/>
        <family val="2"/>
        <charset val="238"/>
        <scheme val="minor"/>
      </rPr>
      <t/>
    </r>
  </si>
  <si>
    <t>KWIATY POLSKIE SP. Z O.O.</t>
  </si>
  <si>
    <r>
      <rPr>
        <sz val="7"/>
        <rFont val="Arial"/>
        <family val="2"/>
        <charset val="238"/>
      </rPr>
      <t>PGE Dystrybucja S.A. Oddział Łódź-Miasto</t>
    </r>
  </si>
  <si>
    <r>
      <rPr>
        <sz val="7"/>
        <rFont val="Arial"/>
        <family val="2"/>
        <charset val="238"/>
      </rPr>
      <t>90-418</t>
    </r>
  </si>
  <si>
    <r>
      <rPr>
        <sz val="7"/>
        <rFont val="Arial"/>
        <family val="2"/>
        <charset val="238"/>
      </rPr>
      <t>ŁÓDŹ</t>
    </r>
  </si>
  <si>
    <r>
      <rPr>
        <sz val="7"/>
        <rFont val="Arial"/>
        <family val="2"/>
        <charset val="238"/>
      </rPr>
      <t>41</t>
    </r>
  </si>
  <si>
    <r>
      <rPr>
        <sz val="7"/>
        <rFont val="Arial"/>
        <family val="2"/>
        <charset val="238"/>
      </rPr>
      <t>94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</si>
  <si>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PROD 51100 0834784</t>
    </r>
  </si>
  <si>
    <r>
      <rPr>
        <sz val="7"/>
        <rFont val="Arial"/>
        <family val="2"/>
        <charset val="238"/>
      </rPr>
      <t>65</t>
    </r>
  </si>
  <si>
    <r>
      <rPr>
        <sz val="7"/>
        <rFont val="Arial"/>
        <family val="2"/>
        <charset val="238"/>
      </rPr>
      <t>95</t>
    </r>
    <r>
      <rPr>
        <sz val="11"/>
        <color theme="1"/>
        <rFont val="Calibri"/>
        <family val="2"/>
        <charset val="238"/>
        <scheme val="minor"/>
      </rPr>
      <t/>
    </r>
  </si>
  <si>
    <t>Przedsiębiorstwo Zaopatrzenia Farmaceutycznego CEFARM - WARSZAWA S.A.</t>
  </si>
  <si>
    <r>
      <rPr>
        <sz val="7"/>
        <rFont val="Arial"/>
        <family val="2"/>
        <charset val="238"/>
      </rPr>
      <t>PGE Dystrybucja S.A. Oddział Warszawa</t>
    </r>
  </si>
  <si>
    <r>
      <rPr>
        <sz val="7"/>
        <rFont val="Arial"/>
        <family val="2"/>
        <charset val="238"/>
      </rPr>
      <t>96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</si>
  <si>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PL000001018 42000000000 00001156023</t>
    </r>
  </si>
  <si>
    <r>
      <rPr>
        <sz val="7"/>
        <rFont val="Arial"/>
        <family val="2"/>
        <charset val="238"/>
      </rPr>
      <t>01-837</t>
    </r>
  </si>
  <si>
    <r>
      <rPr>
        <sz val="7"/>
        <rFont val="Arial"/>
        <family val="2"/>
        <charset val="238"/>
      </rPr>
      <t>WARSZAWA</t>
    </r>
  </si>
  <si>
    <r>
      <rPr>
        <sz val="7"/>
        <rFont val="Arial"/>
        <family val="2"/>
        <charset val="238"/>
      </rPr>
      <t>REYMONTA</t>
    </r>
  </si>
  <si>
    <r>
      <rPr>
        <sz val="7"/>
        <rFont val="Arial"/>
        <family val="2"/>
        <charset val="238"/>
      </rPr>
      <t>97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</si>
  <si>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PL000001000 26000000000 00001799585</t>
    </r>
  </si>
  <si>
    <r>
      <rPr>
        <sz val="7"/>
        <rFont val="Arial"/>
        <family val="2"/>
        <charset val="238"/>
      </rPr>
      <t>00-026</t>
    </r>
  </si>
  <si>
    <r>
      <rPr>
        <sz val="7"/>
        <rFont val="Arial"/>
        <family val="2"/>
        <charset val="238"/>
      </rPr>
      <t>WIDOK</t>
    </r>
  </si>
  <si>
    <r>
      <rPr>
        <sz val="7"/>
        <rFont val="Arial"/>
        <family val="2"/>
        <charset val="238"/>
      </rPr>
      <t>98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</si>
  <si>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PL000001033 32000000000 00001206979</t>
    </r>
  </si>
  <si>
    <r>
      <rPr>
        <sz val="7"/>
        <rFont val="Arial"/>
        <family val="2"/>
        <charset val="238"/>
      </rPr>
      <t>03-332</t>
    </r>
  </si>
  <si>
    <r>
      <rPr>
        <sz val="7"/>
        <rFont val="Arial"/>
        <family val="2"/>
        <charset val="238"/>
      </rPr>
      <t>CHODECKA</t>
    </r>
  </si>
  <si>
    <r>
      <rPr>
        <sz val="7"/>
        <rFont val="Arial"/>
        <family val="2"/>
        <charset val="238"/>
      </rPr>
      <t>99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</si>
  <si>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05-180</t>
    </r>
  </si>
  <si>
    <r>
      <rPr>
        <sz val="7"/>
        <rFont val="Arial"/>
        <family val="2"/>
        <charset val="238"/>
      </rPr>
      <t>SZKOLNA</t>
    </r>
  </si>
  <si>
    <r>
      <rPr>
        <sz val="7"/>
        <rFont val="Arial"/>
        <family val="2"/>
        <charset val="238"/>
      </rPr>
      <t>100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</si>
  <si>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05-540</t>
    </r>
  </si>
  <si>
    <r>
      <rPr>
        <sz val="7"/>
        <rFont val="Arial"/>
        <family val="2"/>
        <charset val="238"/>
      </rPr>
      <t>ZALESIE GÓRNE</t>
    </r>
  </si>
  <si>
    <r>
      <rPr>
        <sz val="7"/>
        <rFont val="Arial"/>
        <family val="2"/>
        <charset val="238"/>
      </rPr>
      <t>WIEKOWEJ SOSNY</t>
    </r>
  </si>
  <si>
    <r>
      <rPr>
        <sz val="7"/>
        <rFont val="Arial"/>
        <family val="2"/>
        <charset val="238"/>
      </rPr>
      <t>58</t>
    </r>
  </si>
  <si>
    <r>
      <rPr>
        <sz val="7"/>
        <rFont val="Arial"/>
        <family val="2"/>
        <charset val="238"/>
      </rPr>
      <t>101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</si>
  <si>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ZEWD 1 434000191 0 0</t>
    </r>
  </si>
  <si>
    <r>
      <rPr>
        <sz val="7"/>
        <rFont val="Arial"/>
        <family val="2"/>
        <charset val="238"/>
      </rPr>
      <t>05-230</t>
    </r>
  </si>
  <si>
    <r>
      <rPr>
        <sz val="7"/>
        <rFont val="Arial"/>
        <family val="2"/>
        <charset val="238"/>
      </rPr>
      <t>KOBYŁKA</t>
    </r>
  </si>
  <si>
    <t>ŻYMIRSKIEGO</t>
  </si>
  <si>
    <r>
      <rPr>
        <sz val="7"/>
        <rFont val="Arial"/>
        <family val="2"/>
        <charset val="238"/>
      </rPr>
      <t>102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</si>
  <si>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05-400</t>
    </r>
  </si>
  <si>
    <r>
      <rPr>
        <sz val="7"/>
        <rFont val="Arial"/>
        <family val="2"/>
        <charset val="238"/>
      </rPr>
      <t>OTWOCK</t>
    </r>
  </si>
  <si>
    <r>
      <rPr>
        <sz val="7"/>
        <rFont val="Arial"/>
        <family val="2"/>
        <charset val="238"/>
      </rPr>
      <t>MATEJKI</t>
    </r>
  </si>
  <si>
    <r>
      <rPr>
        <sz val="7"/>
        <rFont val="Arial"/>
        <family val="2"/>
        <charset val="238"/>
      </rPr>
      <t>103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</si>
  <si>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ZEWD 1 421000389 0 8</t>
    </r>
  </si>
  <si>
    <r>
      <rPr>
        <sz val="7"/>
        <rFont val="Arial"/>
        <family val="2"/>
        <charset val="238"/>
      </rPr>
      <t>05-830</t>
    </r>
  </si>
  <si>
    <r>
      <rPr>
        <sz val="7"/>
        <rFont val="Arial"/>
        <family val="2"/>
        <charset val="238"/>
      </rPr>
      <t>NADARZYN</t>
    </r>
  </si>
  <si>
    <r>
      <rPr>
        <sz val="7"/>
        <rFont val="Arial"/>
        <family val="2"/>
        <charset val="238"/>
      </rPr>
      <t>SITARSKICH</t>
    </r>
  </si>
  <si>
    <r>
      <rPr>
        <sz val="7"/>
        <rFont val="Arial"/>
        <family val="2"/>
        <charset val="238"/>
      </rPr>
      <t>104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</si>
  <si>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PROD 35400 1807552</t>
    </r>
  </si>
  <si>
    <r>
      <rPr>
        <sz val="7"/>
        <rFont val="Arial"/>
        <family val="2"/>
        <charset val="238"/>
      </rPr>
      <t>47-120</t>
    </r>
  </si>
  <si>
    <r>
      <rPr>
        <sz val="7"/>
        <rFont val="Arial"/>
        <family val="2"/>
        <charset val="238"/>
      </rPr>
      <t>ZAWADZKIE</t>
    </r>
  </si>
  <si>
    <r>
      <rPr>
        <sz val="7"/>
        <rFont val="Arial"/>
        <family val="2"/>
        <charset val="238"/>
      </rPr>
      <t>DWORCOWA</t>
    </r>
  </si>
  <si>
    <r>
      <rPr>
        <sz val="7"/>
        <rFont val="Arial"/>
        <family val="2"/>
        <charset val="238"/>
      </rPr>
      <t>6/1</t>
    </r>
  </si>
  <si>
    <r>
      <rPr>
        <sz val="7"/>
        <rFont val="Arial"/>
        <family val="2"/>
        <charset val="238"/>
      </rPr>
      <t>105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</si>
  <si>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09-500</t>
    </r>
  </si>
  <si>
    <r>
      <rPr>
        <sz val="7"/>
        <rFont val="Arial"/>
        <family val="2"/>
        <charset val="238"/>
      </rPr>
      <t>GOSTYNIN</t>
    </r>
  </si>
  <si>
    <r>
      <rPr>
        <sz val="7"/>
        <rFont val="Arial"/>
        <family val="2"/>
        <charset val="238"/>
      </rPr>
      <t>5A</t>
    </r>
  </si>
  <si>
    <r>
      <rPr>
        <sz val="7"/>
        <rFont val="Arial"/>
        <family val="2"/>
        <charset val="238"/>
      </rPr>
      <t>106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</si>
  <si>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05-200</t>
    </r>
  </si>
  <si>
    <r>
      <rPr>
        <sz val="7"/>
        <rFont val="Arial"/>
        <family val="2"/>
        <charset val="238"/>
      </rPr>
      <t>WOŁOMIN</t>
    </r>
  </si>
  <si>
    <r>
      <rPr>
        <sz val="7"/>
        <rFont val="Arial"/>
        <family val="2"/>
        <charset val="238"/>
      </rPr>
      <t>107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</si>
  <si>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PL000001034 64000000000 00001235226</t>
    </r>
  </si>
  <si>
    <r>
      <rPr>
        <sz val="7"/>
        <rFont val="Arial"/>
        <family val="2"/>
        <charset val="238"/>
      </rPr>
      <t>03-464</t>
    </r>
  </si>
  <si>
    <r>
      <rPr>
        <sz val="7"/>
        <rFont val="Arial"/>
        <family val="2"/>
        <charset val="238"/>
      </rPr>
      <t>GEN. HALLERA</t>
    </r>
  </si>
  <si>
    <r>
      <rPr>
        <sz val="7"/>
        <rFont val="Arial"/>
        <family val="2"/>
        <charset val="238"/>
      </rPr>
      <t>108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</si>
  <si>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PL000001040 74000000000 00001555126</t>
    </r>
  </si>
  <si>
    <r>
      <rPr>
        <sz val="7"/>
        <rFont val="Arial"/>
        <family val="2"/>
        <charset val="238"/>
      </rPr>
      <t>04-074</t>
    </r>
  </si>
  <si>
    <t>WASZYNGTONA</t>
  </si>
  <si>
    <r>
      <rPr>
        <sz val="7"/>
        <rFont val="Arial"/>
        <family val="2"/>
        <charset val="238"/>
      </rPr>
      <t>71/73</t>
    </r>
  </si>
  <si>
    <r>
      <rPr>
        <sz val="7"/>
        <rFont val="Arial"/>
        <family val="2"/>
        <charset val="238"/>
      </rPr>
      <t>109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</si>
  <si>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PL000001027 84000000000 00001438595</t>
    </r>
  </si>
  <si>
    <r>
      <rPr>
        <sz val="7"/>
        <rFont val="Arial"/>
        <family val="2"/>
        <charset val="238"/>
      </rPr>
      <t>02-784</t>
    </r>
  </si>
  <si>
    <t>DEMBOWSKIEGO</t>
  </si>
  <si>
    <r>
      <rPr>
        <sz val="7"/>
        <rFont val="Arial"/>
        <family val="2"/>
        <charset val="238"/>
      </rPr>
      <t>110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</si>
  <si>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ZEWD 1 432000083 0 9</t>
    </r>
  </si>
  <si>
    <r>
      <rPr>
        <sz val="7"/>
        <rFont val="Arial"/>
        <family val="2"/>
        <charset val="238"/>
      </rPr>
      <t>05-092</t>
    </r>
  </si>
  <si>
    <r>
      <rPr>
        <sz val="7"/>
        <rFont val="Arial"/>
        <family val="2"/>
        <charset val="238"/>
      </rPr>
      <t>ŁOMIANKI</t>
    </r>
  </si>
  <si>
    <r>
      <rPr>
        <sz val="7"/>
        <rFont val="Arial"/>
        <family val="2"/>
        <charset val="238"/>
      </rPr>
      <t>SZPITALNA</t>
    </r>
  </si>
  <si>
    <r>
      <rPr>
        <sz val="7"/>
        <rFont val="Arial"/>
        <family val="2"/>
        <charset val="238"/>
      </rPr>
      <t>111</t>
    </r>
    <r>
      <rPr>
        <sz val="11"/>
        <color theme="1"/>
        <rFont val="Calibri"/>
        <family val="2"/>
        <charset val="238"/>
        <scheme val="minor"/>
      </rPr>
      <t/>
    </r>
  </si>
  <si>
    <t>POMIECHÓWEK</t>
  </si>
  <si>
    <r>
      <rPr>
        <sz val="7"/>
        <rFont val="Arial"/>
        <family val="2"/>
        <charset val="238"/>
      </rPr>
      <t>112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</si>
  <si>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PL000001001 08000000000 00001803065</t>
    </r>
  </si>
  <si>
    <r>
      <rPr>
        <sz val="7"/>
        <rFont val="Arial"/>
        <family val="2"/>
        <charset val="238"/>
      </rPr>
      <t>00-108</t>
    </r>
  </si>
  <si>
    <r>
      <rPr>
        <sz val="7"/>
        <rFont val="Arial"/>
        <family val="2"/>
        <charset val="238"/>
      </rPr>
      <t>ZIELNA</t>
    </r>
  </si>
  <si>
    <r>
      <rPr>
        <sz val="7"/>
        <rFont val="Arial"/>
        <family val="2"/>
        <charset val="238"/>
      </rPr>
      <t>113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</si>
  <si>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66</t>
    </r>
  </si>
  <si>
    <r>
      <rPr>
        <sz val="7"/>
        <rFont val="Arial"/>
        <family val="2"/>
        <charset val="238"/>
      </rPr>
      <t>114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</si>
  <si>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ZEWD 1 434000192 0 2</t>
    </r>
  </si>
  <si>
    <r>
      <rPr>
        <sz val="7"/>
        <rFont val="Arial"/>
        <family val="2"/>
        <charset val="238"/>
      </rPr>
      <t>05-220</t>
    </r>
  </si>
  <si>
    <r>
      <rPr>
        <sz val="7"/>
        <rFont val="Arial"/>
        <family val="2"/>
        <charset val="238"/>
      </rPr>
      <t>ZIELONKA</t>
    </r>
  </si>
  <si>
    <r>
      <rPr>
        <sz val="7"/>
        <rFont val="Arial"/>
        <family val="2"/>
        <charset val="238"/>
      </rPr>
      <t>115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</si>
  <si>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116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</si>
  <si>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PL000001033 71000000000 00001202355</t>
    </r>
  </si>
  <si>
    <r>
      <rPr>
        <sz val="7"/>
        <rFont val="Arial"/>
        <family val="2"/>
        <charset val="238"/>
      </rPr>
      <t>03-371</t>
    </r>
  </si>
  <si>
    <t>WYSOCKIEGO</t>
  </si>
  <si>
    <r>
      <rPr>
        <sz val="7"/>
        <rFont val="Arial"/>
        <family val="2"/>
        <charset val="238"/>
      </rPr>
      <t>117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</si>
  <si>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05-100</t>
    </r>
  </si>
  <si>
    <r>
      <rPr>
        <sz val="7"/>
        <rFont val="Arial"/>
        <family val="2"/>
        <charset val="238"/>
      </rPr>
      <t>NOWY DWÓR MAZOWIECKI</t>
    </r>
  </si>
  <si>
    <t>BOH.MODLINA</t>
  </si>
  <si>
    <r>
      <rPr>
        <sz val="7"/>
        <rFont val="Arial"/>
        <family val="2"/>
        <charset val="238"/>
      </rPr>
      <t>118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</si>
  <si>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119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</si>
  <si>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ZEWD 1 432000082 0 7</t>
    </r>
  </si>
  <si>
    <r>
      <rPr>
        <sz val="7"/>
        <rFont val="Arial"/>
        <family val="2"/>
        <charset val="238"/>
      </rPr>
      <t>120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</si>
  <si>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ZEWD 1 417000370 0 2</t>
    </r>
  </si>
  <si>
    <r>
      <rPr>
        <sz val="7"/>
        <rFont val="Arial"/>
        <family val="2"/>
        <charset val="238"/>
      </rPr>
      <t>ORLA</t>
    </r>
  </si>
  <si>
    <r>
      <rPr>
        <sz val="7"/>
        <rFont val="Arial"/>
        <family val="2"/>
        <charset val="238"/>
      </rPr>
      <t>121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</si>
  <si>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PL000001040 35000000000 00001591875</t>
    </r>
  </si>
  <si>
    <r>
      <rPr>
        <sz val="7"/>
        <rFont val="Arial"/>
        <family val="2"/>
        <charset val="238"/>
      </rPr>
      <t>04-043</t>
    </r>
  </si>
  <si>
    <r>
      <rPr>
        <sz val="7"/>
        <rFont val="Arial"/>
        <family val="2"/>
        <charset val="238"/>
      </rPr>
      <t>OSTRZYCKA</t>
    </r>
  </si>
  <si>
    <r>
      <rPr>
        <sz val="7"/>
        <rFont val="Arial"/>
        <family val="2"/>
        <charset val="238"/>
      </rPr>
      <t>2/4</t>
    </r>
  </si>
  <si>
    <r>
      <rPr>
        <sz val="7"/>
        <rFont val="Arial"/>
        <family val="2"/>
        <charset val="238"/>
      </rPr>
      <t>122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</si>
  <si>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PL000001031 26000000000 00001195488</t>
    </r>
  </si>
  <si>
    <r>
      <rPr>
        <sz val="7"/>
        <rFont val="Arial"/>
        <family val="2"/>
        <charset val="238"/>
      </rPr>
      <t>03-126</t>
    </r>
  </si>
  <si>
    <r>
      <rPr>
        <sz val="7"/>
        <rFont val="Arial"/>
        <family val="2"/>
        <charset val="238"/>
      </rPr>
      <t>ANTALLA</t>
    </r>
  </si>
  <si>
    <r>
      <rPr>
        <sz val="7"/>
        <rFont val="Arial"/>
        <family val="2"/>
        <charset val="238"/>
      </rPr>
      <t>123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</si>
  <si>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00-071</t>
    </r>
  </si>
  <si>
    <t>KRAKOWSKIE PRZEDMIEŚCIE</t>
  </si>
  <si>
    <r>
      <rPr>
        <sz val="7"/>
        <rFont val="Arial"/>
        <family val="2"/>
        <charset val="238"/>
      </rPr>
      <t>124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</si>
  <si>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125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</si>
  <si>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PL000001000 42000000000 00001798138</t>
    </r>
  </si>
  <si>
    <r>
      <rPr>
        <sz val="7"/>
        <rFont val="Arial"/>
        <family val="2"/>
        <charset val="238"/>
      </rPr>
      <t>00-042</t>
    </r>
  </si>
  <si>
    <r>
      <rPr>
        <sz val="7"/>
        <rFont val="Arial"/>
        <family val="2"/>
        <charset val="238"/>
      </rPr>
      <t>NOWY ŚWIAT</t>
    </r>
  </si>
  <si>
    <r>
      <rPr>
        <sz val="7"/>
        <rFont val="Arial"/>
        <family val="2"/>
        <charset val="238"/>
      </rPr>
      <t>126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</si>
  <si>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PL000001001 70000000000 00001794876</t>
    </r>
  </si>
  <si>
    <r>
      <rPr>
        <sz val="7"/>
        <rFont val="Arial"/>
        <family val="2"/>
        <charset val="238"/>
      </rPr>
      <t>00-170</t>
    </r>
  </si>
  <si>
    <r>
      <rPr>
        <sz val="7"/>
        <rFont val="Arial"/>
        <family val="2"/>
        <charset val="238"/>
      </rPr>
      <t>127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</si>
  <si>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ZEWD 1 434000190 0 8</t>
    </r>
  </si>
  <si>
    <r>
      <rPr>
        <sz val="7"/>
        <rFont val="Arial"/>
        <family val="2"/>
        <charset val="238"/>
      </rPr>
      <t>MIESZKA I</t>
    </r>
  </si>
  <si>
    <r>
      <rPr>
        <sz val="7"/>
        <rFont val="Arial"/>
        <family val="2"/>
        <charset val="238"/>
      </rPr>
      <t>128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</si>
  <si>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ZEWD 1 417000371 0 4</t>
    </r>
  </si>
  <si>
    <r>
      <rPr>
        <sz val="7"/>
        <rFont val="Arial"/>
        <family val="2"/>
        <charset val="238"/>
      </rPr>
      <t>BATOREGO</t>
    </r>
  </si>
  <si>
    <r>
      <rPr>
        <sz val="7"/>
        <rFont val="Arial"/>
        <family val="2"/>
        <charset val="238"/>
      </rPr>
      <t>129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</si>
  <si>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PL000001019 22000000000 00001154935</t>
    </r>
  </si>
  <si>
    <r>
      <rPr>
        <sz val="7"/>
        <rFont val="Arial"/>
        <family val="2"/>
        <charset val="238"/>
      </rPr>
      <t>01-900</t>
    </r>
  </si>
  <si>
    <r>
      <rPr>
        <sz val="7"/>
        <rFont val="Arial"/>
        <family val="2"/>
        <charset val="238"/>
      </rPr>
      <t>CONRADA</t>
    </r>
  </si>
  <si>
    <r>
      <rPr>
        <sz val="7"/>
        <rFont val="Arial"/>
        <family val="2"/>
        <charset val="238"/>
      </rPr>
      <t>130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</si>
  <si>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PL000001035 80000000000 00001215485</t>
    </r>
  </si>
  <si>
    <r>
      <rPr>
        <sz val="7"/>
        <rFont val="Arial"/>
        <family val="2"/>
        <charset val="238"/>
      </rPr>
      <t>03-580</t>
    </r>
  </si>
  <si>
    <r>
      <rPr>
        <sz val="7"/>
        <rFont val="Arial"/>
        <family val="2"/>
        <charset val="238"/>
      </rPr>
      <t>ZAMIEJSKA</t>
    </r>
  </si>
  <si>
    <r>
      <rPr>
        <sz val="7"/>
        <rFont val="Arial"/>
        <family val="2"/>
        <charset val="238"/>
      </rPr>
      <t>131</t>
    </r>
    <r>
      <rPr>
        <sz val="11"/>
        <color theme="1"/>
        <rFont val="Calibri"/>
        <family val="2"/>
        <charset val="238"/>
        <scheme val="minor"/>
      </rPr>
      <t/>
    </r>
  </si>
  <si>
    <t>CZAPLIŃSKIEGO</t>
  </si>
  <si>
    <r>
      <rPr>
        <sz val="7"/>
        <rFont val="Arial"/>
        <family val="2"/>
        <charset val="238"/>
      </rPr>
      <t>132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</si>
  <si>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SŁOWIAŃSKI</t>
    </r>
  </si>
  <si>
    <r>
      <rPr>
        <sz val="7"/>
        <rFont val="Arial"/>
        <family val="2"/>
        <charset val="238"/>
      </rPr>
      <t>5/1</t>
    </r>
  </si>
  <si>
    <r>
      <rPr>
        <sz val="7"/>
        <rFont val="Arial"/>
        <family val="2"/>
        <charset val="238"/>
      </rPr>
      <t>133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</si>
  <si>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PL000001033 92000000000 00001207413</t>
    </r>
  </si>
  <si>
    <r>
      <rPr>
        <sz val="7"/>
        <rFont val="Arial"/>
        <family val="2"/>
        <charset val="238"/>
      </rPr>
      <t>03-392</t>
    </r>
  </si>
  <si>
    <r>
      <rPr>
        <sz val="7"/>
        <rFont val="Arial"/>
        <family val="2"/>
        <charset val="238"/>
      </rPr>
      <t>ŁOJEWSKA</t>
    </r>
  </si>
  <si>
    <r>
      <rPr>
        <sz val="7"/>
        <rFont val="Arial"/>
        <family val="2"/>
        <charset val="238"/>
      </rPr>
      <t>134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</si>
  <si>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PL000001011 75000000000 00001832760</t>
    </r>
  </si>
  <si>
    <r>
      <rPr>
        <sz val="7"/>
        <rFont val="Arial"/>
        <family val="2"/>
        <charset val="238"/>
      </rPr>
      <t>01-175</t>
    </r>
  </si>
  <si>
    <r>
      <rPr>
        <sz val="7"/>
        <rFont val="Arial"/>
        <family val="2"/>
        <charset val="238"/>
      </rPr>
      <t>LESZNO</t>
    </r>
  </si>
  <si>
    <r>
      <rPr>
        <sz val="7"/>
        <rFont val="Arial"/>
        <family val="2"/>
        <charset val="238"/>
      </rPr>
      <t>135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</si>
  <si>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05-120</t>
    </r>
  </si>
  <si>
    <r>
      <rPr>
        <sz val="7"/>
        <rFont val="Arial"/>
        <family val="2"/>
        <charset val="238"/>
      </rPr>
      <t>LEGIONOWO</t>
    </r>
  </si>
  <si>
    <r>
      <rPr>
        <sz val="7"/>
        <rFont val="Arial"/>
        <family val="2"/>
        <charset val="238"/>
      </rPr>
      <t>3-GO MAJA</t>
    </r>
  </si>
  <si>
    <r>
      <rPr>
        <sz val="7"/>
        <rFont val="Arial"/>
        <family val="2"/>
        <charset val="238"/>
      </rPr>
      <t>59</t>
    </r>
  </si>
  <si>
    <r>
      <rPr>
        <sz val="7"/>
        <rFont val="Arial"/>
        <family val="2"/>
        <charset val="238"/>
      </rPr>
      <t>136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</si>
  <si>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ZEWD 1 417000372 0 6</t>
    </r>
  </si>
  <si>
    <r>
      <rPr>
        <sz val="7"/>
        <rFont val="Arial"/>
        <family val="2"/>
        <charset val="238"/>
      </rPr>
      <t>05-410</t>
    </r>
  </si>
  <si>
    <r>
      <rPr>
        <sz val="7"/>
        <rFont val="Arial"/>
        <family val="2"/>
        <charset val="238"/>
      </rPr>
      <t>JÓZEFÓW</t>
    </r>
  </si>
  <si>
    <r>
      <rPr>
        <sz val="7"/>
        <rFont val="Arial"/>
        <family val="2"/>
        <charset val="238"/>
      </rPr>
      <t>106</t>
    </r>
  </si>
  <si>
    <r>
      <rPr>
        <sz val="7"/>
        <rFont val="Arial"/>
        <family val="2"/>
        <charset val="238"/>
      </rPr>
      <t>137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</si>
  <si>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PL000001021 23000000000 00001641535</t>
    </r>
  </si>
  <si>
    <r>
      <rPr>
        <sz val="7"/>
        <rFont val="Arial"/>
        <family val="2"/>
        <charset val="238"/>
      </rPr>
      <t>02-121</t>
    </r>
  </si>
  <si>
    <t>KOROTYŃSKIEGO</t>
  </si>
  <si>
    <r>
      <rPr>
        <sz val="7"/>
        <rFont val="Arial"/>
        <family val="2"/>
        <charset val="238"/>
      </rPr>
      <t>138</t>
    </r>
    <r>
      <rPr>
        <sz val="11"/>
        <color theme="1"/>
        <rFont val="Calibri"/>
        <family val="2"/>
        <charset val="238"/>
        <scheme val="minor"/>
      </rPr>
      <t/>
    </r>
  </si>
  <si>
    <t>FARMAX SPÓŁKA Z OGRANICZONĄ ODPOWIEDZIALNOŚCIĄ</t>
  </si>
  <si>
    <r>
      <rPr>
        <sz val="7"/>
        <rFont val="Arial"/>
        <family val="2"/>
        <charset val="238"/>
      </rPr>
      <t>91-303</t>
    </r>
  </si>
  <si>
    <r>
      <rPr>
        <sz val="7"/>
        <rFont val="Arial"/>
        <family val="2"/>
        <charset val="238"/>
      </rPr>
      <t>ZGIERSKA</t>
    </r>
  </si>
  <si>
    <r>
      <rPr>
        <sz val="7"/>
        <rFont val="Arial"/>
        <family val="2"/>
        <charset val="238"/>
      </rPr>
      <t>54</t>
    </r>
  </si>
  <si>
    <r>
      <rPr>
        <sz val="7"/>
        <rFont val="Arial"/>
        <family val="2"/>
        <charset val="238"/>
      </rPr>
      <t>139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</si>
  <si>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PGE Dystrybucja S.A. Oddział Łódź - Teren</t>
    </r>
  </si>
  <si>
    <r>
      <rPr>
        <sz val="7"/>
        <rFont val="Arial"/>
        <family val="2"/>
        <charset val="238"/>
      </rPr>
      <t>98-200</t>
    </r>
  </si>
  <si>
    <r>
      <rPr>
        <sz val="7"/>
        <rFont val="Arial"/>
        <family val="2"/>
        <charset val="238"/>
      </rPr>
      <t>SIERADZ</t>
    </r>
  </si>
  <si>
    <t>AL. GRUNWALDZKA</t>
  </si>
  <si>
    <r>
      <rPr>
        <sz val="7"/>
        <rFont val="Arial"/>
        <family val="2"/>
        <charset val="238"/>
      </rPr>
      <t>1/B</t>
    </r>
  </si>
  <si>
    <r>
      <rPr>
        <sz val="7"/>
        <rFont val="Arial"/>
        <family val="2"/>
        <charset val="238"/>
      </rPr>
      <t>140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</si>
  <si>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141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</si>
  <si>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94-054</t>
    </r>
  </si>
  <si>
    <t>KUSOCIŃSKIEGO</t>
  </si>
  <si>
    <r>
      <rPr>
        <sz val="7"/>
        <rFont val="Arial"/>
        <family val="2"/>
        <charset val="238"/>
      </rPr>
      <t>61</t>
    </r>
  </si>
  <si>
    <r>
      <rPr>
        <sz val="7"/>
        <rFont val="Arial"/>
        <family val="2"/>
        <charset val="238"/>
      </rPr>
      <t>142</t>
    </r>
    <r>
      <rPr>
        <sz val="11"/>
        <color theme="1"/>
        <rFont val="Calibri"/>
        <family val="2"/>
        <charset val="238"/>
        <scheme val="minor"/>
      </rPr>
      <t/>
    </r>
  </si>
  <si>
    <t>BEST-FARM SPÓŁKA Z OGRANICZONĄ ODPOWIEDZIALNOŚCIĄ</t>
  </si>
  <si>
    <r>
      <rPr>
        <sz val="7"/>
        <rFont val="Arial"/>
        <family val="2"/>
        <charset val="238"/>
      </rPr>
      <t>93-034</t>
    </r>
  </si>
  <si>
    <t>PIOTRKOWSKA</t>
  </si>
  <si>
    <r>
      <rPr>
        <sz val="7"/>
        <rFont val="Arial"/>
        <family val="2"/>
        <charset val="238"/>
      </rPr>
      <t>286</t>
    </r>
  </si>
  <si>
    <r>
      <rPr>
        <sz val="7"/>
        <rFont val="Arial"/>
        <family val="2"/>
        <charset val="238"/>
      </rPr>
      <t>143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</si>
  <si>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95-100</t>
    </r>
  </si>
  <si>
    <r>
      <rPr>
        <sz val="7"/>
        <rFont val="Arial"/>
        <family val="2"/>
        <charset val="238"/>
      </rPr>
      <t>ZGIERZ</t>
    </r>
  </si>
  <si>
    <r>
      <rPr>
        <sz val="7"/>
        <rFont val="Arial"/>
        <family val="2"/>
        <charset val="238"/>
      </rPr>
      <t>144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</si>
  <si>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62-700</t>
    </r>
  </si>
  <si>
    <r>
      <rPr>
        <sz val="7"/>
        <rFont val="Arial"/>
        <family val="2"/>
        <charset val="238"/>
      </rPr>
      <t>TUREK</t>
    </r>
  </si>
  <si>
    <t>KĄCZKOWSKIEGO</t>
  </si>
  <si>
    <r>
      <rPr>
        <sz val="7"/>
        <rFont val="Arial"/>
        <family val="2"/>
        <charset val="238"/>
      </rPr>
      <t>145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</si>
  <si>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62-600</t>
    </r>
  </si>
  <si>
    <r>
      <rPr>
        <sz val="7"/>
        <rFont val="Arial"/>
        <family val="2"/>
        <charset val="238"/>
      </rPr>
      <t>KOŁO</t>
    </r>
  </si>
  <si>
    <r>
      <rPr>
        <sz val="7"/>
        <rFont val="Arial"/>
        <family val="2"/>
        <charset val="238"/>
      </rPr>
      <t>WŁOCŁAWSK A</t>
    </r>
  </si>
  <si>
    <r>
      <rPr>
        <sz val="7"/>
        <rFont val="Arial"/>
        <family val="2"/>
        <charset val="238"/>
      </rPr>
      <t>146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</si>
  <si>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97-300</t>
    </r>
  </si>
  <si>
    <t>PIOTRKÓW TRYBUNALSKI</t>
  </si>
  <si>
    <t>KOSTROMSKA</t>
  </si>
  <si>
    <r>
      <rPr>
        <sz val="7"/>
        <rFont val="Arial"/>
        <family val="2"/>
        <charset val="238"/>
      </rPr>
      <t>53</t>
    </r>
  </si>
  <si>
    <r>
      <rPr>
        <sz val="7"/>
        <rFont val="Arial"/>
        <family val="2"/>
        <charset val="238"/>
      </rPr>
      <t>147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</si>
  <si>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148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</si>
  <si>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ENID 10210 10919</t>
    </r>
  </si>
  <si>
    <r>
      <rPr>
        <sz val="7"/>
        <rFont val="Arial"/>
        <family val="2"/>
        <charset val="238"/>
      </rPr>
      <t>FARMACOL S.A.</t>
    </r>
  </si>
  <si>
    <r>
      <rPr>
        <sz val="7"/>
        <rFont val="Arial"/>
        <family val="2"/>
        <charset val="238"/>
      </rPr>
      <t>43-450</t>
    </r>
  </si>
  <si>
    <r>
      <rPr>
        <sz val="7"/>
        <rFont val="Arial"/>
        <family val="2"/>
        <charset val="238"/>
      </rPr>
      <t>USTROŃ</t>
    </r>
  </si>
  <si>
    <r>
      <rPr>
        <sz val="7"/>
        <rFont val="Arial"/>
        <family val="2"/>
        <charset val="238"/>
      </rPr>
      <t>ZDROJOWA</t>
    </r>
  </si>
  <si>
    <t>Hotel</t>
  </si>
  <si>
    <r>
      <rPr>
        <sz val="7"/>
        <rFont val="Arial"/>
        <family val="2"/>
        <charset val="238"/>
      </rPr>
      <t>149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</si>
  <si>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ENID 10210 10918</t>
    </r>
  </si>
  <si>
    <r>
      <rPr>
        <sz val="7"/>
        <rFont val="Arial"/>
        <family val="2"/>
        <charset val="238"/>
      </rPr>
      <t>C22b</t>
    </r>
  </si>
  <si>
    <r>
      <rPr>
        <sz val="7"/>
        <rFont val="Arial"/>
        <family val="2"/>
        <charset val="238"/>
      </rPr>
      <t>150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</si>
  <si>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32-800</t>
    </r>
  </si>
  <si>
    <r>
      <rPr>
        <sz val="7"/>
        <rFont val="Arial"/>
        <family val="2"/>
        <charset val="238"/>
      </rPr>
      <t>BRZESKO</t>
    </r>
  </si>
  <si>
    <t>BROWARNA</t>
  </si>
  <si>
    <r>
      <rPr>
        <sz val="7"/>
        <rFont val="Arial"/>
        <family val="2"/>
        <charset val="238"/>
      </rPr>
      <t>5C</t>
    </r>
  </si>
  <si>
    <r>
      <rPr>
        <sz val="7"/>
        <rFont val="Arial"/>
        <family val="2"/>
        <charset val="238"/>
      </rPr>
      <t>151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</si>
  <si>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 ZEBB 20 07000083_00</t>
    </r>
  </si>
  <si>
    <r>
      <rPr>
        <sz val="7"/>
        <rFont val="Arial"/>
        <family val="2"/>
        <charset val="238"/>
      </rPr>
      <t>152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</si>
  <si>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153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</si>
  <si>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PL000001032 42000000000 00001964741</t>
    </r>
  </si>
  <si>
    <r>
      <rPr>
        <sz val="7"/>
        <rFont val="Arial"/>
        <family val="2"/>
        <charset val="238"/>
      </rPr>
      <t>01-133</t>
    </r>
  </si>
  <si>
    <t>LUDWIKA KONDRATOWICZA</t>
  </si>
  <si>
    <r>
      <rPr>
        <sz val="7"/>
        <rFont val="Arial"/>
        <family val="2"/>
        <charset val="238"/>
      </rPr>
      <t>154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</si>
  <si>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70-411</t>
    </r>
  </si>
  <si>
    <t>WIĘCKOWSKIEGO</t>
  </si>
  <si>
    <r>
      <rPr>
        <sz val="7"/>
        <rFont val="Arial"/>
        <family val="2"/>
        <charset val="238"/>
      </rPr>
      <t>1-2</t>
    </r>
  </si>
  <si>
    <r>
      <rPr>
        <sz val="7"/>
        <rFont val="Arial"/>
        <family val="2"/>
        <charset val="238"/>
      </rPr>
      <t>155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</si>
  <si>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PLTAUD2950 04103846</t>
    </r>
  </si>
  <si>
    <r>
      <rPr>
        <sz val="7"/>
        <rFont val="Arial"/>
        <family val="2"/>
        <charset val="238"/>
      </rPr>
      <t>34-500</t>
    </r>
  </si>
  <si>
    <r>
      <rPr>
        <sz val="7"/>
        <rFont val="Arial"/>
        <family val="2"/>
        <charset val="238"/>
      </rPr>
      <t>ZAKOPANE</t>
    </r>
  </si>
  <si>
    <t>Regle</t>
  </si>
  <si>
    <t>9c</t>
  </si>
  <si>
    <r>
      <rPr>
        <sz val="7"/>
        <rFont val="Arial"/>
        <family val="2"/>
        <charset val="238"/>
      </rPr>
      <t>156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</si>
  <si>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PLGZEOOOO 00590748332 00000484107 1</t>
    </r>
  </si>
  <si>
    <t>"PHARMA FLOS" SPÓŁKA Z OGRANICZONĄ ODPOWIEDZIALNOŚCIĄ</t>
  </si>
  <si>
    <r>
      <rPr>
        <sz val="7"/>
        <rFont val="Arial"/>
        <family val="2"/>
        <charset val="238"/>
      </rPr>
      <t>43-100</t>
    </r>
  </si>
  <si>
    <r>
      <rPr>
        <sz val="7"/>
        <rFont val="Arial"/>
        <family val="2"/>
        <charset val="238"/>
      </rPr>
      <t>TYCHY</t>
    </r>
  </si>
  <si>
    <t>BUDOWLANYCH</t>
  </si>
  <si>
    <r>
      <rPr>
        <sz val="7"/>
        <rFont val="Arial"/>
        <family val="2"/>
        <charset val="238"/>
      </rPr>
      <t>4/0</t>
    </r>
  </si>
  <si>
    <r>
      <rPr>
        <sz val="7"/>
        <rFont val="Arial"/>
        <family val="2"/>
        <charset val="238"/>
      </rPr>
      <t>157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</si>
  <si>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PL000001041 33000000000 00001585573</t>
    </r>
  </si>
  <si>
    <r>
      <rPr>
        <sz val="7"/>
        <rFont val="Arial"/>
        <family val="2"/>
        <charset val="238"/>
      </rPr>
      <t>04-133</t>
    </r>
  </si>
  <si>
    <r>
      <rPr>
        <sz val="7"/>
        <rFont val="Arial"/>
        <family val="2"/>
        <charset val="238"/>
      </rPr>
      <t>ŁUKOWSKA</t>
    </r>
  </si>
  <si>
    <r>
      <rPr>
        <sz val="7"/>
        <rFont val="Arial"/>
        <family val="2"/>
        <charset val="238"/>
      </rPr>
      <t>16/6</t>
    </r>
  </si>
  <si>
    <r>
      <rPr>
        <sz val="7"/>
        <rFont val="Arial"/>
        <family val="2"/>
        <charset val="238"/>
      </rPr>
      <t>158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</si>
  <si>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PL000001041 33000000000 00001585590</t>
    </r>
  </si>
  <si>
    <r>
      <rPr>
        <sz val="7"/>
        <rFont val="Arial"/>
        <family val="2"/>
        <charset val="238"/>
      </rPr>
      <t>159</t>
    </r>
    <r>
      <rPr>
        <sz val="11"/>
        <color theme="1"/>
        <rFont val="Calibri"/>
        <family val="2"/>
        <charset val="238"/>
        <scheme val="minor"/>
      </rPr>
      <t/>
    </r>
  </si>
  <si>
    <t>FARMA CENTRUM SPÓŁKA Z OGRANICZONĄ ODPOWIEDZIALNOŚCIĄ</t>
  </si>
  <si>
    <r>
      <rPr>
        <sz val="7"/>
        <rFont val="Arial"/>
        <family val="2"/>
        <charset val="238"/>
      </rPr>
      <t>78-100</t>
    </r>
  </si>
  <si>
    <r>
      <rPr>
        <sz val="7"/>
        <rFont val="Arial"/>
        <family val="2"/>
        <charset val="238"/>
      </rPr>
      <t>KOŁOBRZEG</t>
    </r>
  </si>
  <si>
    <r>
      <rPr>
        <sz val="7"/>
        <rFont val="Arial"/>
        <family val="2"/>
        <charset val="238"/>
      </rPr>
      <t>SŁOWIŃCÓW</t>
    </r>
  </si>
  <si>
    <r>
      <rPr>
        <sz val="7"/>
        <rFont val="Arial"/>
        <family val="2"/>
        <charset val="238"/>
      </rPr>
      <t>9/37</t>
    </r>
  </si>
  <si>
    <r>
      <rPr>
        <sz val="7"/>
        <rFont val="Arial"/>
        <family val="2"/>
        <charset val="238"/>
      </rPr>
      <t>160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</si>
  <si>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75-531</t>
    </r>
  </si>
  <si>
    <t>MARSZAŁKA JÓZEFA PIŁSUDSKIEGO</t>
  </si>
  <si>
    <r>
      <rPr>
        <sz val="7"/>
        <rFont val="Arial"/>
        <family val="2"/>
        <charset val="238"/>
      </rPr>
      <t>74</t>
    </r>
  </si>
  <si>
    <r>
      <rPr>
        <sz val="7"/>
        <rFont val="Arial"/>
        <family val="2"/>
        <charset val="238"/>
      </rPr>
      <t>161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</si>
  <si>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75-332</t>
    </r>
  </si>
  <si>
    <r>
      <rPr>
        <sz val="7"/>
        <rFont val="Arial"/>
        <family val="2"/>
        <charset val="238"/>
      </rPr>
      <t>TADEUSZA KUTRZEBY</t>
    </r>
  </si>
  <si>
    <r>
      <rPr>
        <sz val="7"/>
        <rFont val="Arial"/>
        <family val="2"/>
        <charset val="238"/>
      </rPr>
      <t>162</t>
    </r>
    <r>
      <rPr>
        <sz val="11"/>
        <color theme="1"/>
        <rFont val="Calibri"/>
        <family val="2"/>
        <charset val="238"/>
        <scheme val="minor"/>
      </rPr>
      <t/>
    </r>
  </si>
  <si>
    <t>"POD ORLIKIEM” SPÓŁKA Z OGRANICZONĄ ODPOWIEDZIALNOŚCIĄ</t>
  </si>
  <si>
    <r>
      <rPr>
        <sz val="7"/>
        <rFont val="Arial"/>
        <family val="2"/>
        <charset val="238"/>
      </rPr>
      <t>38-700</t>
    </r>
  </si>
  <si>
    <r>
      <rPr>
        <sz val="7"/>
        <rFont val="Arial"/>
        <family val="2"/>
        <charset val="238"/>
      </rPr>
      <t>USTRZYKI DOLNE</t>
    </r>
  </si>
  <si>
    <t>C12a</t>
  </si>
  <si>
    <r>
      <rPr>
        <sz val="7"/>
        <rFont val="Arial"/>
        <family val="2"/>
        <charset val="238"/>
      </rPr>
      <t>163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</si>
  <si>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164</t>
    </r>
    <r>
      <rPr>
        <sz val="11"/>
        <color theme="1"/>
        <rFont val="Calibri"/>
        <family val="2"/>
        <charset val="238"/>
        <scheme val="minor"/>
      </rPr>
      <t/>
    </r>
  </si>
  <si>
    <t>CENTRALNA SPÓŁKA Z OGRANICZONĄ ODPOWIEDZIALNOŚCIĄ</t>
  </si>
  <si>
    <r>
      <rPr>
        <sz val="7"/>
        <rFont val="Arial"/>
        <family val="2"/>
        <charset val="238"/>
      </rPr>
      <t>75-204</t>
    </r>
  </si>
  <si>
    <t>ZWYCIĘSTWA</t>
  </si>
  <si>
    <r>
      <rPr>
        <sz val="7"/>
        <rFont val="Arial"/>
        <family val="2"/>
        <charset val="238"/>
      </rPr>
      <t>154</t>
    </r>
  </si>
  <si>
    <r>
      <rPr>
        <sz val="7"/>
        <rFont val="Arial"/>
        <family val="2"/>
        <charset val="238"/>
      </rPr>
      <t>165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</si>
  <si>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166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</si>
  <si>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PL000001013 81000000000 00001828491</t>
    </r>
  </si>
  <si>
    <r>
      <rPr>
        <sz val="7"/>
        <rFont val="Arial"/>
        <family val="2"/>
        <charset val="238"/>
      </rPr>
      <t>01-381</t>
    </r>
  </si>
  <si>
    <t>POWSTAŃCÓW ŚLĄSKICH</t>
  </si>
  <si>
    <r>
      <rPr>
        <sz val="7"/>
        <rFont val="Arial"/>
        <family val="2"/>
        <charset val="238"/>
      </rPr>
      <t>167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</si>
  <si>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PLTAUD0070 00325104</t>
    </r>
  </si>
  <si>
    <r>
      <rPr>
        <sz val="7"/>
        <rFont val="Arial"/>
        <family val="2"/>
        <charset val="238"/>
      </rPr>
      <t>41-501</t>
    </r>
  </si>
  <si>
    <r>
      <rPr>
        <sz val="7"/>
        <rFont val="Arial"/>
        <family val="2"/>
        <charset val="238"/>
      </rPr>
      <t>KATOWICE</t>
    </r>
  </si>
  <si>
    <t>SZOPIENICKA</t>
  </si>
  <si>
    <r>
      <rPr>
        <sz val="7"/>
        <rFont val="Arial"/>
        <family val="2"/>
        <charset val="238"/>
      </rPr>
      <t>168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</si>
  <si>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PLTAUD0070 00325274</t>
    </r>
  </si>
  <si>
    <r>
      <rPr>
        <sz val="7"/>
        <rFont val="Arial"/>
        <family val="2"/>
        <charset val="238"/>
      </rPr>
      <t>169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</si>
  <si>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170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</si>
  <si>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97-425</t>
    </r>
  </si>
  <si>
    <r>
      <rPr>
        <sz val="7"/>
        <rFont val="Arial"/>
        <family val="2"/>
        <charset val="238"/>
      </rPr>
      <t>ZELÓW</t>
    </r>
  </si>
  <si>
    <t>JAROSŁAWA DĄBROWSKIEGO</t>
  </si>
  <si>
    <r>
      <rPr>
        <sz val="7"/>
        <rFont val="Arial"/>
        <family val="2"/>
        <charset val="238"/>
      </rPr>
      <t>171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</si>
  <si>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PIOTRKÓW TRYBUNALS KI</t>
    </r>
  </si>
  <si>
    <r>
      <rPr>
        <sz val="7"/>
        <rFont val="Arial"/>
        <family val="2"/>
        <charset val="238"/>
      </rPr>
      <t>TARGOWA</t>
    </r>
  </si>
  <si>
    <r>
      <rPr>
        <sz val="7"/>
        <rFont val="Arial"/>
        <family val="2"/>
        <charset val="238"/>
      </rPr>
      <t>1/7</t>
    </r>
  </si>
  <si>
    <r>
      <rPr>
        <sz val="7"/>
        <rFont val="Arial"/>
        <family val="2"/>
        <charset val="238"/>
      </rPr>
      <t>172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</si>
  <si>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62-510</t>
    </r>
  </si>
  <si>
    <r>
      <rPr>
        <sz val="7"/>
        <rFont val="Arial"/>
        <family val="2"/>
        <charset val="238"/>
      </rPr>
      <t>KONIN</t>
    </r>
  </si>
  <si>
    <t>STANISŁAWA WIECHOWICZA</t>
  </si>
  <si>
    <r>
      <rPr>
        <sz val="7"/>
        <rFont val="Arial"/>
        <family val="2"/>
        <charset val="238"/>
      </rPr>
      <t>173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</si>
  <si>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96-100</t>
    </r>
  </si>
  <si>
    <r>
      <rPr>
        <sz val="7"/>
        <rFont val="Arial"/>
        <family val="2"/>
        <charset val="238"/>
      </rPr>
      <t>ŁASK</t>
    </r>
  </si>
  <si>
    <t>JANA PAWŁA II</t>
  </si>
  <si>
    <r>
      <rPr>
        <sz val="7"/>
        <rFont val="Arial"/>
        <family val="2"/>
        <charset val="238"/>
      </rPr>
      <t>174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</si>
  <si>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98-240</t>
    </r>
  </si>
  <si>
    <r>
      <rPr>
        <sz val="7"/>
        <rFont val="Arial"/>
        <family val="2"/>
        <charset val="238"/>
      </rPr>
      <t>SZADEK</t>
    </r>
  </si>
  <si>
    <r>
      <rPr>
        <sz val="7"/>
        <rFont val="Arial"/>
        <family val="2"/>
        <charset val="238"/>
      </rPr>
      <t>175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</si>
  <si>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176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</si>
  <si>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177</t>
    </r>
    <r>
      <rPr>
        <sz val="11"/>
        <color theme="1"/>
        <rFont val="Calibri"/>
        <family val="2"/>
        <charset val="238"/>
        <scheme val="minor"/>
      </rPr>
      <t/>
    </r>
  </si>
  <si>
    <t>Farmacol-Logistyka Sp. z o.o.</t>
  </si>
  <si>
    <t>TAURON Sprzedaż Sp. z o.o.</t>
  </si>
  <si>
    <t>59-241</t>
  </si>
  <si>
    <t>Bartoszów, Legnickie Pole</t>
  </si>
  <si>
    <t xml:space="preserve">Bartoszów </t>
  </si>
  <si>
    <t>C11</t>
  </si>
  <si>
    <t>Komora przeładunkowa</t>
  </si>
  <si>
    <r>
      <rPr>
        <sz val="7"/>
        <rFont val="Arial"/>
        <family val="2"/>
        <charset val="238"/>
      </rPr>
      <t>178</t>
    </r>
    <r>
      <rPr>
        <sz val="11"/>
        <color theme="1"/>
        <rFont val="Calibri"/>
        <family val="2"/>
        <charset val="238"/>
        <scheme val="minor"/>
      </rPr>
      <t/>
    </r>
  </si>
  <si>
    <t>34-713</t>
  </si>
  <si>
    <t>Skawa</t>
  </si>
  <si>
    <t>707C</t>
  </si>
  <si>
    <r>
      <rPr>
        <sz val="7"/>
        <rFont val="Arial"/>
        <family val="2"/>
        <charset val="238"/>
      </rPr>
      <t>179</t>
    </r>
    <r>
      <rPr>
        <sz val="11"/>
        <color theme="1"/>
        <rFont val="Calibri"/>
        <family val="2"/>
        <charset val="238"/>
        <scheme val="minor"/>
      </rPr>
      <t/>
    </r>
  </si>
  <si>
    <t>71-717</t>
  </si>
  <si>
    <t>Szczecin</t>
  </si>
  <si>
    <t>Ziemowita</t>
  </si>
  <si>
    <t>B21</t>
  </si>
  <si>
    <r>
      <rPr>
        <sz val="7"/>
        <rFont val="Arial"/>
        <family val="2"/>
        <charset val="238"/>
      </rPr>
      <t>180</t>
    </r>
    <r>
      <rPr>
        <sz val="11"/>
        <color theme="1"/>
        <rFont val="Calibri"/>
        <family val="2"/>
        <charset val="238"/>
        <scheme val="minor"/>
      </rPr>
      <t/>
    </r>
  </si>
  <si>
    <t>80 - 299</t>
  </si>
  <si>
    <t>Gdańsk</t>
  </si>
  <si>
    <t>Nowy Świat</t>
  </si>
  <si>
    <t>C22B</t>
  </si>
  <si>
    <r>
      <rPr>
        <sz val="7"/>
        <rFont val="Arial"/>
        <family val="2"/>
        <charset val="238"/>
      </rPr>
      <t>181</t>
    </r>
    <r>
      <rPr>
        <sz val="11"/>
        <color theme="1"/>
        <rFont val="Calibri"/>
        <family val="2"/>
        <charset val="238"/>
        <scheme val="minor"/>
      </rPr>
      <t/>
    </r>
  </si>
  <si>
    <t>480548251000001584</t>
  </si>
  <si>
    <t>PGE Dystrybucja S.A.</t>
  </si>
  <si>
    <t>36 - 060</t>
  </si>
  <si>
    <t>GŁOGÓW MOŁOPOLSKI</t>
  </si>
  <si>
    <t>ŚW. MAKSYMILIANA KOLBE</t>
  </si>
  <si>
    <t>B23</t>
  </si>
  <si>
    <r>
      <rPr>
        <sz val="7"/>
        <rFont val="Arial"/>
        <family val="2"/>
        <charset val="238"/>
      </rPr>
      <t>182</t>
    </r>
    <r>
      <rPr>
        <sz val="11"/>
        <color theme="1"/>
        <rFont val="Calibri"/>
        <family val="2"/>
        <charset val="238"/>
        <scheme val="minor"/>
      </rPr>
      <t/>
    </r>
  </si>
  <si>
    <t>Innogy Stoen Operator Sp. z o.o.</t>
  </si>
  <si>
    <t>05 - 850</t>
  </si>
  <si>
    <t>Mory</t>
  </si>
  <si>
    <t>Wojska Polskiego</t>
  </si>
  <si>
    <r>
      <rPr>
        <sz val="7"/>
        <rFont val="Arial"/>
        <family val="2"/>
        <charset val="238"/>
      </rPr>
      <t>183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</si>
  <si>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184</t>
    </r>
    <r>
      <rPr>
        <sz val="11"/>
        <color theme="1"/>
        <rFont val="Calibri"/>
        <family val="2"/>
        <charset val="238"/>
        <scheme val="minor"/>
      </rPr>
      <t/>
    </r>
  </si>
  <si>
    <t>40-431</t>
  </si>
  <si>
    <t>KATOWICE</t>
  </si>
  <si>
    <t xml:space="preserve">Rzepakowa </t>
  </si>
  <si>
    <r>
      <rPr>
        <sz val="7"/>
        <rFont val="Arial"/>
        <family val="2"/>
        <charset val="238"/>
      </rPr>
      <t>185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</si>
  <si>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186</t>
    </r>
    <r>
      <rPr>
        <sz val="11"/>
        <color theme="1"/>
        <rFont val="Calibri"/>
        <family val="2"/>
        <charset val="238"/>
        <scheme val="minor"/>
      </rPr>
      <t/>
    </r>
  </si>
  <si>
    <t>PL_ZEOD_2661000275_03</t>
  </si>
  <si>
    <t>25 - 956</t>
  </si>
  <si>
    <t>Kielce</t>
  </si>
  <si>
    <t>Jagielllońska</t>
  </si>
  <si>
    <r>
      <rPr>
        <sz val="7"/>
        <rFont val="Arial"/>
        <family val="2"/>
        <charset val="238"/>
      </rPr>
      <t>187</t>
    </r>
    <r>
      <rPr>
        <sz val="11"/>
        <color theme="1"/>
        <rFont val="Calibri"/>
        <family val="2"/>
        <charset val="238"/>
        <scheme val="minor"/>
      </rPr>
      <t/>
    </r>
  </si>
  <si>
    <t>Białystok</t>
  </si>
  <si>
    <r>
      <rPr>
        <sz val="7"/>
        <rFont val="Arial"/>
        <family val="2"/>
        <charset val="238"/>
      </rPr>
      <t>188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</si>
  <si>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NASZA APTEKA SPÓŁKA Z O.O.</t>
    </r>
  </si>
  <si>
    <t>33-300</t>
  </si>
  <si>
    <t>Nowy Sącz</t>
  </si>
  <si>
    <t xml:space="preserve">Lwowska </t>
  </si>
  <si>
    <r>
      <rPr>
        <sz val="7"/>
        <rFont val="Arial"/>
        <family val="2"/>
        <charset val="238"/>
      </rPr>
      <t>189</t>
    </r>
    <r>
      <rPr>
        <sz val="11"/>
        <color theme="1"/>
        <rFont val="Calibri"/>
        <family val="2"/>
        <charset val="238"/>
        <scheme val="minor"/>
      </rPr>
      <t/>
    </r>
  </si>
  <si>
    <t>Lwowska</t>
  </si>
  <si>
    <r>
      <rPr>
        <sz val="7"/>
        <rFont val="Arial"/>
        <family val="2"/>
        <charset val="238"/>
      </rPr>
      <t>190</t>
    </r>
    <r>
      <rPr>
        <sz val="11"/>
        <color theme="1"/>
        <rFont val="Calibri"/>
        <family val="2"/>
        <charset val="238"/>
        <scheme val="minor"/>
      </rPr>
      <t/>
    </r>
  </si>
  <si>
    <t xml:space="preserve">Długosza </t>
  </si>
  <si>
    <r>
      <rPr>
        <sz val="7"/>
        <rFont val="Arial"/>
        <family val="2"/>
        <charset val="238"/>
      </rPr>
      <t>191</t>
    </r>
    <r>
      <rPr>
        <sz val="11"/>
        <color theme="1"/>
        <rFont val="Calibri"/>
        <family val="2"/>
        <charset val="238"/>
        <scheme val="minor"/>
      </rPr>
      <t/>
    </r>
  </si>
  <si>
    <t>33-340</t>
  </si>
  <si>
    <t>Stary Sącz</t>
  </si>
  <si>
    <t xml:space="preserve">Rynek </t>
  </si>
  <si>
    <r>
      <rPr>
        <sz val="7"/>
        <rFont val="Arial"/>
        <family val="2"/>
        <charset val="238"/>
      </rPr>
      <t>192</t>
    </r>
    <r>
      <rPr>
        <sz val="11"/>
        <color theme="1"/>
        <rFont val="Calibri"/>
        <family val="2"/>
        <charset val="238"/>
        <scheme val="minor"/>
      </rPr>
      <t/>
    </r>
  </si>
  <si>
    <t>34-460</t>
  </si>
  <si>
    <t>Szczawnica</t>
  </si>
  <si>
    <t xml:space="preserve">Szalaya </t>
  </si>
  <si>
    <r>
      <rPr>
        <sz val="7"/>
        <rFont val="Arial"/>
        <family val="2"/>
        <charset val="238"/>
      </rPr>
      <t>193</t>
    </r>
    <r>
      <rPr>
        <sz val="11"/>
        <color theme="1"/>
        <rFont val="Calibri"/>
        <family val="2"/>
        <charset val="238"/>
        <scheme val="minor"/>
      </rPr>
      <t/>
    </r>
  </si>
  <si>
    <t>50-361</t>
  </si>
  <si>
    <t>Wrocław</t>
  </si>
  <si>
    <t xml:space="preserve">Piastowska </t>
  </si>
  <si>
    <t>20-22</t>
  </si>
  <si>
    <r>
      <rPr>
        <sz val="7"/>
        <rFont val="Arial"/>
        <family val="2"/>
        <charset val="238"/>
      </rPr>
      <t>194</t>
    </r>
    <r>
      <rPr>
        <sz val="11"/>
        <color theme="1"/>
        <rFont val="Calibri"/>
        <family val="2"/>
        <charset val="238"/>
        <scheme val="minor"/>
      </rPr>
      <t/>
    </r>
  </si>
  <si>
    <t>FIRMA ZDROWIE SP. Z O.O.</t>
  </si>
  <si>
    <t>41-908</t>
  </si>
  <si>
    <t>Bytom</t>
  </si>
  <si>
    <t xml:space="preserve">Stolarzowicka </t>
  </si>
  <si>
    <r>
      <rPr>
        <sz val="7"/>
        <rFont val="Arial"/>
        <family val="2"/>
        <charset val="238"/>
      </rPr>
      <t>195</t>
    </r>
    <r>
      <rPr>
        <sz val="11"/>
        <color theme="1"/>
        <rFont val="Calibri"/>
        <family val="2"/>
        <charset val="238"/>
        <scheme val="minor"/>
      </rPr>
      <t/>
    </r>
  </si>
  <si>
    <t>41-923</t>
  </si>
  <si>
    <t>Felińskiego</t>
  </si>
  <si>
    <t>63A</t>
  </si>
  <si>
    <r>
      <rPr>
        <sz val="7"/>
        <rFont val="Arial"/>
        <family val="2"/>
        <charset val="238"/>
      </rPr>
      <t>196</t>
    </r>
    <r>
      <rPr>
        <sz val="11"/>
        <color theme="1"/>
        <rFont val="Calibri"/>
        <family val="2"/>
        <charset val="238"/>
        <scheme val="minor"/>
      </rPr>
      <t/>
    </r>
  </si>
  <si>
    <t>Stolarzowicka</t>
  </si>
  <si>
    <r>
      <rPr>
        <sz val="7"/>
        <rFont val="Arial"/>
        <family val="2"/>
        <charset val="238"/>
      </rPr>
      <t>197</t>
    </r>
    <r>
      <rPr>
        <sz val="11"/>
        <color theme="1"/>
        <rFont val="Calibri"/>
        <family val="2"/>
        <charset val="238"/>
        <scheme val="minor"/>
      </rPr>
      <t/>
    </r>
  </si>
  <si>
    <t>APTEKA TĘCZOWA SP. Z O.O.</t>
  </si>
  <si>
    <t>71-411</t>
  </si>
  <si>
    <t>Wyzwolenia</t>
  </si>
  <si>
    <r>
      <rPr>
        <sz val="7"/>
        <rFont val="Arial"/>
        <family val="2"/>
        <charset val="238"/>
      </rPr>
      <t>198</t>
    </r>
    <r>
      <rPr>
        <sz val="11"/>
        <color theme="1"/>
        <rFont val="Calibri"/>
        <family val="2"/>
        <charset val="238"/>
        <scheme val="minor"/>
      </rPr>
      <t/>
    </r>
  </si>
  <si>
    <t>71-502</t>
  </si>
  <si>
    <t xml:space="preserve">Odzieżowa </t>
  </si>
  <si>
    <r>
      <rPr>
        <sz val="7"/>
        <rFont val="Arial"/>
        <family val="2"/>
        <charset val="238"/>
      </rPr>
      <t>199</t>
    </r>
    <r>
      <rPr>
        <sz val="11"/>
        <color theme="1"/>
        <rFont val="Calibri"/>
        <family val="2"/>
        <charset val="238"/>
        <scheme val="minor"/>
      </rPr>
      <t/>
    </r>
  </si>
  <si>
    <t>73-110</t>
  </si>
  <si>
    <t>Stargard</t>
  </si>
  <si>
    <t>Piłsudskiego</t>
  </si>
  <si>
    <t>16/2</t>
  </si>
  <si>
    <t>C12A</t>
  </si>
  <si>
    <r>
      <rPr>
        <sz val="7"/>
        <rFont val="Arial"/>
        <family val="2"/>
        <charset val="238"/>
      </rPr>
      <t>200</t>
    </r>
    <r>
      <rPr>
        <sz val="11"/>
        <color theme="1"/>
        <rFont val="Calibri"/>
        <family val="2"/>
        <charset val="238"/>
        <scheme val="minor"/>
      </rPr>
      <t/>
    </r>
  </si>
  <si>
    <t>PPE 480548104004301192</t>
  </si>
  <si>
    <t>PZF CEFARM-WARSZAWA S.A. SPÓŁKA JAWNA</t>
  </si>
  <si>
    <t>36-200</t>
  </si>
  <si>
    <t xml:space="preserve"> Brzozów</t>
  </si>
  <si>
    <t xml:space="preserve">Podwale </t>
  </si>
  <si>
    <r>
      <rPr>
        <sz val="7"/>
        <rFont val="Arial"/>
        <family val="2"/>
        <charset val="238"/>
      </rPr>
      <t>201</t>
    </r>
    <r>
      <rPr>
        <sz val="11"/>
        <color theme="1"/>
        <rFont val="Calibri"/>
        <family val="2"/>
        <charset val="238"/>
        <scheme val="minor"/>
      </rPr>
      <t/>
    </r>
  </si>
  <si>
    <t>PPE 480548104004301293</t>
  </si>
  <si>
    <t>Brzozów</t>
  </si>
  <si>
    <t xml:space="preserve">Bielawskiego </t>
  </si>
  <si>
    <r>
      <rPr>
        <sz val="7"/>
        <rFont val="Arial"/>
        <family val="2"/>
        <charset val="238"/>
      </rPr>
      <t>202</t>
    </r>
    <r>
      <rPr>
        <sz val="11"/>
        <color theme="1"/>
        <rFont val="Calibri"/>
        <family val="2"/>
        <charset val="238"/>
        <scheme val="minor"/>
      </rPr>
      <t/>
    </r>
  </si>
  <si>
    <t>75-007</t>
  </si>
  <si>
    <t>Koszalin</t>
  </si>
  <si>
    <t>Rynek Staromiejski</t>
  </si>
  <si>
    <r>
      <rPr>
        <sz val="7"/>
        <rFont val="Arial"/>
        <family val="2"/>
        <charset val="238"/>
      </rPr>
      <t>203</t>
    </r>
    <r>
      <rPr>
        <sz val="11"/>
        <color theme="1"/>
        <rFont val="Calibri"/>
        <family val="2"/>
        <charset val="238"/>
        <scheme val="minor"/>
      </rPr>
      <t/>
    </r>
  </si>
  <si>
    <t>APTEKA MILENIUM SP. Z O.O.</t>
  </si>
  <si>
    <t>32-800</t>
  </si>
  <si>
    <t>Brzesko</t>
  </si>
  <si>
    <t xml:space="preserve">Głowackiego </t>
  </si>
  <si>
    <t>26B</t>
  </si>
  <si>
    <r>
      <rPr>
        <sz val="7"/>
        <rFont val="Arial"/>
        <family val="2"/>
        <charset val="238"/>
      </rPr>
      <t>204</t>
    </r>
    <r>
      <rPr>
        <sz val="11"/>
        <color theme="1"/>
        <rFont val="Calibri"/>
        <family val="2"/>
        <charset val="238"/>
        <scheme val="minor"/>
      </rPr>
      <t/>
    </r>
  </si>
  <si>
    <t>PLZE00040374610138</t>
  </si>
  <si>
    <t>95-060</t>
  </si>
  <si>
    <t>Brzeziny</t>
  </si>
  <si>
    <t>Bohaterów Warszawy</t>
  </si>
  <si>
    <r>
      <rPr>
        <sz val="7"/>
        <rFont val="Arial"/>
        <family val="2"/>
        <charset val="238"/>
      </rPr>
      <t>205</t>
    </r>
    <r>
      <rPr>
        <sz val="11"/>
        <color theme="1"/>
        <rFont val="Calibri"/>
        <family val="2"/>
        <charset val="238"/>
        <scheme val="minor"/>
      </rPr>
      <t/>
    </r>
  </si>
  <si>
    <t>62-800</t>
  </si>
  <si>
    <t>Kalisz</t>
  </si>
  <si>
    <t>Konopnickiej</t>
  </si>
  <si>
    <t>2-4</t>
  </si>
  <si>
    <r>
      <rPr>
        <sz val="7"/>
        <rFont val="Arial"/>
        <family val="2"/>
        <charset val="238"/>
      </rPr>
      <t>206</t>
    </r>
    <r>
      <rPr>
        <sz val="11"/>
        <color theme="1"/>
        <rFont val="Calibri"/>
        <family val="2"/>
        <charset val="238"/>
        <scheme val="minor"/>
      </rPr>
      <t/>
    </r>
  </si>
  <si>
    <t>Wyszyńskiego</t>
  </si>
  <si>
    <t>7A</t>
  </si>
  <si>
    <r>
      <rPr>
        <sz val="7"/>
        <rFont val="Arial"/>
        <family val="2"/>
        <charset val="238"/>
      </rPr>
      <t>207</t>
    </r>
    <r>
      <rPr>
        <sz val="11"/>
        <color theme="1"/>
        <rFont val="Calibri"/>
        <family val="2"/>
        <charset val="238"/>
        <scheme val="minor"/>
      </rPr>
      <t/>
    </r>
  </si>
  <si>
    <t>99-300</t>
  </si>
  <si>
    <t>Kutno</t>
  </si>
  <si>
    <t>29 Listopada</t>
  </si>
  <si>
    <r>
      <rPr>
        <sz val="7"/>
        <rFont val="Arial"/>
        <family val="2"/>
        <charset val="238"/>
      </rPr>
      <t>208</t>
    </r>
    <r>
      <rPr>
        <sz val="11"/>
        <color theme="1"/>
        <rFont val="Calibri"/>
        <family val="2"/>
        <charset val="238"/>
        <scheme val="minor"/>
      </rPr>
      <t/>
    </r>
  </si>
  <si>
    <t>PLZELE070042500182</t>
  </si>
  <si>
    <t>98-300</t>
  </si>
  <si>
    <t>Wieluń</t>
  </si>
  <si>
    <t>Traugutta</t>
  </si>
  <si>
    <r>
      <rPr>
        <sz val="7"/>
        <rFont val="Arial"/>
        <family val="2"/>
        <charset val="238"/>
      </rPr>
      <t>209</t>
    </r>
    <r>
      <rPr>
        <sz val="11"/>
        <color theme="1"/>
        <rFont val="Calibri"/>
        <family val="2"/>
        <charset val="238"/>
        <scheme val="minor"/>
      </rPr>
      <t/>
    </r>
  </si>
  <si>
    <t>PLZELD070042510183</t>
  </si>
  <si>
    <r>
      <rPr>
        <sz val="7"/>
        <rFont val="Arial"/>
        <family val="2"/>
        <charset val="238"/>
      </rPr>
      <t>210</t>
    </r>
    <r>
      <rPr>
        <sz val="11"/>
        <color theme="1"/>
        <rFont val="Calibri"/>
        <family val="2"/>
        <charset val="238"/>
        <scheme val="minor"/>
      </rPr>
      <t/>
    </r>
  </si>
  <si>
    <t>PLLZED000066431405</t>
  </si>
  <si>
    <t>94-046</t>
  </si>
  <si>
    <t>Łódź</t>
  </si>
  <si>
    <t>Armii Krajowej</t>
  </si>
  <si>
    <r>
      <rPr>
        <sz val="7"/>
        <rFont val="Arial"/>
        <family val="2"/>
        <charset val="238"/>
      </rPr>
      <t>211</t>
    </r>
    <r>
      <rPr>
        <sz val="11"/>
        <color theme="1"/>
        <rFont val="Calibri"/>
        <family val="2"/>
        <charset val="238"/>
        <scheme val="minor"/>
      </rPr>
      <t/>
    </r>
  </si>
  <si>
    <t>Licznik rozliczeniowy en. czynnej nr: 94680670</t>
  </si>
  <si>
    <t>PGE Obrót</t>
  </si>
  <si>
    <t>01-344</t>
  </si>
  <si>
    <t>Siedlce</t>
  </si>
  <si>
    <t xml:space="preserve">Wojskowa </t>
  </si>
  <si>
    <r>
      <rPr>
        <sz val="7"/>
        <rFont val="Arial"/>
        <family val="2"/>
        <charset val="238"/>
      </rPr>
      <t>212</t>
    </r>
    <r>
      <rPr>
        <sz val="11"/>
        <color theme="1"/>
        <rFont val="Calibri"/>
        <family val="2"/>
        <charset val="238"/>
        <scheme val="minor"/>
      </rPr>
      <t/>
    </r>
  </si>
  <si>
    <t>Licznik: 523.1006052 EUROAPTEKA (Jurowiecka) Numer PPE: 1_0110_00065</t>
  </si>
  <si>
    <t>Grupa Energia GE</t>
  </si>
  <si>
    <t>15-101</t>
  </si>
  <si>
    <t>Jurowiecka</t>
  </si>
  <si>
    <t>1/0.05</t>
  </si>
  <si>
    <r>
      <rPr>
        <sz val="7"/>
        <rFont val="Arial"/>
        <family val="2"/>
        <charset val="238"/>
      </rPr>
      <t>213</t>
    </r>
    <r>
      <rPr>
        <sz val="11"/>
        <color theme="1"/>
        <rFont val="Calibri"/>
        <family val="2"/>
        <charset val="238"/>
        <scheme val="minor"/>
      </rPr>
      <t/>
    </r>
  </si>
  <si>
    <t>50-027</t>
  </si>
  <si>
    <t xml:space="preserve">Kościuszki </t>
  </si>
  <si>
    <r>
      <rPr>
        <sz val="7"/>
        <rFont val="Arial"/>
        <family val="2"/>
        <charset val="238"/>
      </rPr>
      <t>214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</si>
  <si>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215</t>
    </r>
    <r>
      <rPr>
        <sz val="11"/>
        <color theme="1"/>
        <rFont val="Calibri"/>
        <family val="2"/>
        <charset val="238"/>
        <scheme val="minor"/>
      </rPr>
      <t/>
    </r>
  </si>
  <si>
    <t>57-300</t>
  </si>
  <si>
    <t>Kłodzko</t>
  </si>
  <si>
    <t>Czeska</t>
  </si>
  <si>
    <r>
      <rPr>
        <sz val="7"/>
        <rFont val="Arial"/>
        <family val="2"/>
        <charset val="238"/>
      </rPr>
      <t>216</t>
    </r>
    <r>
      <rPr>
        <sz val="11"/>
        <color theme="1"/>
        <rFont val="Calibri"/>
        <family val="2"/>
        <charset val="238"/>
        <scheme val="minor"/>
      </rPr>
      <t/>
    </r>
  </si>
  <si>
    <t>59-210</t>
  </si>
  <si>
    <t>Legnica</t>
  </si>
  <si>
    <t>Izerska</t>
  </si>
  <si>
    <r>
      <rPr>
        <sz val="7"/>
        <rFont val="Arial"/>
        <family val="2"/>
        <charset val="238"/>
      </rPr>
      <t>217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</si>
  <si>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218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</si>
  <si>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7"/>
        <rFont val="Arial"/>
        <family val="2"/>
        <charset val="238"/>
      </rPr>
      <t>219</t>
    </r>
    <r>
      <rPr>
        <sz val="11"/>
        <color theme="1"/>
        <rFont val="Calibri"/>
        <family val="2"/>
        <charset val="238"/>
        <scheme val="minor"/>
      </rPr>
      <t/>
    </r>
  </si>
  <si>
    <t>59-220</t>
  </si>
  <si>
    <r>
      <rPr>
        <sz val="7"/>
        <rFont val="Arial"/>
        <family val="2"/>
        <charset val="238"/>
      </rPr>
      <t>220</t>
    </r>
    <r>
      <rPr>
        <sz val="11"/>
        <color theme="1"/>
        <rFont val="Calibri"/>
        <family val="2"/>
        <charset val="238"/>
        <scheme val="minor"/>
      </rPr>
      <t/>
    </r>
  </si>
  <si>
    <t>50-437</t>
  </si>
  <si>
    <r>
      <rPr>
        <sz val="7"/>
        <rFont val="Arial"/>
        <family val="2"/>
        <charset val="238"/>
      </rPr>
      <t>221</t>
    </r>
    <r>
      <rPr>
        <sz val="11"/>
        <color theme="1"/>
        <rFont val="Calibri"/>
        <family val="2"/>
        <charset val="238"/>
        <scheme val="minor"/>
      </rPr>
      <t/>
    </r>
  </si>
  <si>
    <t>17/18</t>
  </si>
  <si>
    <r>
      <rPr>
        <sz val="7"/>
        <rFont val="Arial"/>
        <family val="2"/>
        <charset val="238"/>
      </rPr>
      <t>222</t>
    </r>
    <r>
      <rPr>
        <sz val="11"/>
        <color theme="1"/>
        <rFont val="Calibri"/>
        <family val="2"/>
        <charset val="238"/>
        <scheme val="minor"/>
      </rPr>
      <t/>
    </r>
  </si>
  <si>
    <t>50-950</t>
  </si>
  <si>
    <t>Nowowiejska</t>
  </si>
  <si>
    <t>56/58</t>
  </si>
  <si>
    <r>
      <rPr>
        <sz val="7"/>
        <rFont val="Arial"/>
        <family val="2"/>
        <charset val="238"/>
      </rPr>
      <t>223</t>
    </r>
    <r>
      <rPr>
        <sz val="11"/>
        <color theme="1"/>
        <rFont val="Calibri"/>
        <family val="2"/>
        <charset val="238"/>
        <scheme val="minor"/>
      </rPr>
      <t/>
    </r>
  </si>
  <si>
    <t xml:space="preserve">Tumska </t>
  </si>
  <si>
    <r>
      <rPr>
        <sz val="7"/>
        <rFont val="Arial"/>
        <family val="2"/>
        <charset val="238"/>
      </rPr>
      <t>224</t>
    </r>
    <r>
      <rPr>
        <sz val="11"/>
        <color theme="1"/>
        <rFont val="Calibri"/>
        <family val="2"/>
        <charset val="238"/>
        <scheme val="minor"/>
      </rPr>
      <t/>
    </r>
  </si>
  <si>
    <t>59-700</t>
  </si>
  <si>
    <t xml:space="preserve">Bolesławiec </t>
  </si>
  <si>
    <t>Rynek</t>
  </si>
  <si>
    <t>PL0037310011125170</t>
  </si>
  <si>
    <t>80-461</t>
  </si>
  <si>
    <t>Startowa</t>
  </si>
  <si>
    <t>PL0037810012785563</t>
  </si>
  <si>
    <t>76-200</t>
  </si>
  <si>
    <t>Słupsk</t>
  </si>
  <si>
    <t>Stefana Żółkiewskiego</t>
  </si>
  <si>
    <t>16/a</t>
  </si>
  <si>
    <t>PL0037830020531989</t>
  </si>
  <si>
    <t>84-300</t>
  </si>
  <si>
    <t>Lębork</t>
  </si>
  <si>
    <t xml:space="preserve">Armii Krajowej </t>
  </si>
  <si>
    <t>Enea S.A.</t>
  </si>
  <si>
    <t>71-154</t>
  </si>
  <si>
    <t xml:space="preserve">Lelewela </t>
  </si>
  <si>
    <t>1 m.2</t>
  </si>
  <si>
    <t>G11</t>
  </si>
  <si>
    <t>70-770</t>
  </si>
  <si>
    <t xml:space="preserve">Batalionów Chłopskich </t>
  </si>
  <si>
    <t>56 m.1</t>
  </si>
  <si>
    <t>72-100</t>
  </si>
  <si>
    <t>Goleniów</t>
  </si>
  <si>
    <t xml:space="preserve">Słowackiego </t>
  </si>
  <si>
    <t>3 m.1</t>
  </si>
  <si>
    <t>32-200</t>
  </si>
  <si>
    <t>Miechów</t>
  </si>
  <si>
    <t>RAZEM:
GWh</t>
  </si>
  <si>
    <t>Lp</t>
  </si>
  <si>
    <t>ID układu pomiarowego</t>
  </si>
  <si>
    <t>Nazwa OSD</t>
  </si>
  <si>
    <t>Dane adresowe ID
Kod pocztowy</t>
  </si>
  <si>
    <t>Dane adresowe ID
Miasto</t>
  </si>
  <si>
    <t>Dane adresowe ID
Ulica</t>
  </si>
  <si>
    <t>Dane adresowe ID
Nr budynku</t>
  </si>
  <si>
    <t>Planowana data rozpoczęcia sprzedaży</t>
  </si>
  <si>
    <t>Grupa taryfowa OSD</t>
  </si>
  <si>
    <t>1</t>
  </si>
  <si>
    <t>Farmacol Logistyka Sp. z o.o.</t>
  </si>
  <si>
    <t>Oddział PSG w Poznaniu</t>
  </si>
  <si>
    <t>70-812</t>
  </si>
  <si>
    <t>Pomorska</t>
  </si>
  <si>
    <t>W-5.1</t>
  </si>
  <si>
    <t>2</t>
  </si>
  <si>
    <t>Oddział PSG w Warszawie</t>
  </si>
  <si>
    <t>16-030</t>
  </si>
  <si>
    <t>Supraśl</t>
  </si>
  <si>
    <t>Dolna</t>
  </si>
  <si>
    <t>W-4</t>
  </si>
  <si>
    <t>Apteka/Mieszkanie/Lokal użytkowy</t>
  </si>
  <si>
    <t>3</t>
  </si>
  <si>
    <t>Oddział PSG w Tarnowie</t>
  </si>
  <si>
    <t>36-060</t>
  </si>
  <si>
    <t>Głogów Małopolski</t>
  </si>
  <si>
    <t>Św Maksymiliana Kolbe</t>
  </si>
  <si>
    <t>4</t>
  </si>
  <si>
    <t>34-500</t>
  </si>
  <si>
    <t>Zakopane</t>
  </si>
  <si>
    <t>9C</t>
  </si>
  <si>
    <t>5</t>
  </si>
  <si>
    <t>Oddział PSG we Wrocławiu</t>
  </si>
  <si>
    <t>50-422</t>
  </si>
  <si>
    <t>Rakowiecka</t>
  </si>
  <si>
    <t>65/67</t>
  </si>
  <si>
    <t>6</t>
  </si>
  <si>
    <t>Oddział PSG w Zabrzu</t>
  </si>
  <si>
    <t>43-450</t>
  </si>
  <si>
    <t>Ustroń</t>
  </si>
  <si>
    <t>Zdrojowa</t>
  </si>
  <si>
    <t>W-6.1</t>
  </si>
  <si>
    <t>7</t>
  </si>
  <si>
    <t>Oddział PSG w Gdańsku</t>
  </si>
  <si>
    <t>80-299</t>
  </si>
  <si>
    <t>8</t>
  </si>
  <si>
    <t>05-850</t>
  </si>
  <si>
    <t>9</t>
  </si>
  <si>
    <t>10</t>
  </si>
  <si>
    <t>Oddział PSG w Poznani u</t>
  </si>
  <si>
    <t>62-023</t>
  </si>
  <si>
    <t>Żerniki</t>
  </si>
  <si>
    <t>Składowa</t>
  </si>
  <si>
    <t>11</t>
  </si>
  <si>
    <t>15-691</t>
  </si>
  <si>
    <t>Gen. Franciszka Kleeberga</t>
  </si>
  <si>
    <t>12</t>
  </si>
  <si>
    <t>Katowice</t>
  </si>
  <si>
    <t>Szopienicka</t>
  </si>
  <si>
    <t>13</t>
  </si>
  <si>
    <t>PZF Cefarm-Szczecin S.A.</t>
  </si>
  <si>
    <t>PGNiG Obrót Detaliczny Sp. z o.o.</t>
  </si>
  <si>
    <t>78-520</t>
  </si>
  <si>
    <t>ZŁOCIENIEC</t>
  </si>
  <si>
    <t>BW-3.6 OSD: W-3.6</t>
  </si>
  <si>
    <t>14</t>
  </si>
  <si>
    <t>71-073</t>
  </si>
  <si>
    <t>SZCZECIN</t>
  </si>
  <si>
    <t xml:space="preserve">KU SŁOŃCU </t>
  </si>
  <si>
    <t>22 D</t>
  </si>
  <si>
    <t>15</t>
  </si>
  <si>
    <t xml:space="preserve">LELEWELA </t>
  </si>
  <si>
    <t>BW-2.1 OSD: W-2.1</t>
  </si>
  <si>
    <t>16</t>
  </si>
  <si>
    <t>BW-4 OSD: W-4</t>
  </si>
  <si>
    <t>17</t>
  </si>
  <si>
    <t>BW-1.1 OSD: W-1.1</t>
  </si>
  <si>
    <t>18</t>
  </si>
  <si>
    <t>19</t>
  </si>
  <si>
    <t>20</t>
  </si>
  <si>
    <t>56 m.2</t>
  </si>
  <si>
    <t>21</t>
  </si>
  <si>
    <t>GOLENIÓW</t>
  </si>
  <si>
    <t>22</t>
  </si>
  <si>
    <t>23</t>
  </si>
  <si>
    <t>G.EN</t>
  </si>
  <si>
    <t>72-400</t>
  </si>
  <si>
    <t>KAMIEŃ POMORSKI</t>
  </si>
  <si>
    <t xml:space="preserve">DZIWNOWSKA </t>
  </si>
  <si>
    <t>1A</t>
  </si>
  <si>
    <t>24</t>
  </si>
  <si>
    <t>72-200</t>
  </si>
  <si>
    <t>NOWOGARD</t>
  </si>
  <si>
    <t>PL. WOLNOŚCI</t>
  </si>
  <si>
    <t>25</t>
  </si>
  <si>
    <t>72-320</t>
  </si>
  <si>
    <t>TRZEBIATÓW</t>
  </si>
  <si>
    <t>WOJSKA POLSKIEGO</t>
  </si>
  <si>
    <t>60A</t>
  </si>
  <si>
    <t>BW-3.9 OSD: W-3.9</t>
  </si>
  <si>
    <t>26</t>
  </si>
  <si>
    <t>PZF Cefarm-Kielce S.A.</t>
  </si>
  <si>
    <t>25-301</t>
  </si>
  <si>
    <t>KIELCE</t>
  </si>
  <si>
    <t>BW-1.1</t>
  </si>
  <si>
    <t>27</t>
  </si>
  <si>
    <t>27-400</t>
  </si>
  <si>
    <t>OS. SŁONECZNE</t>
  </si>
  <si>
    <t>28</t>
  </si>
  <si>
    <t>29</t>
  </si>
  <si>
    <t>39-400</t>
  </si>
  <si>
    <t xml:space="preserve">DEKUTOWSKIEGO </t>
  </si>
  <si>
    <t>30</t>
  </si>
  <si>
    <t>27-500</t>
  </si>
  <si>
    <t>OPATÓW</t>
  </si>
  <si>
    <t>OBROŃCÓW POKOJU</t>
  </si>
  <si>
    <t>31</t>
  </si>
  <si>
    <t>37-450</t>
  </si>
  <si>
    <t>STALOWA WOLA</t>
  </si>
  <si>
    <t>OKULICKIEGO</t>
  </si>
  <si>
    <t>32</t>
  </si>
  <si>
    <t>NASZA APTEKA SP. Z O.O.</t>
  </si>
  <si>
    <t>BW-3.6</t>
  </si>
  <si>
    <t>33</t>
  </si>
  <si>
    <t>34</t>
  </si>
  <si>
    <t>35</t>
  </si>
  <si>
    <t>36</t>
  </si>
  <si>
    <t>BW-3.6, OSD: W-3.6</t>
  </si>
  <si>
    <t>37</t>
  </si>
  <si>
    <t>38</t>
  </si>
  <si>
    <t xml:space="preserve">Piłsudskiego </t>
  </si>
  <si>
    <t>39</t>
  </si>
  <si>
    <t>PZF CEFARM WARSZAWA S.A. SPÓŁKA JAWNA</t>
  </si>
  <si>
    <t>Podwale</t>
  </si>
  <si>
    <t>40</t>
  </si>
  <si>
    <t>Głowackiego</t>
  </si>
  <si>
    <t>41</t>
  </si>
  <si>
    <t>FARMA CENTRUM SP. Z O.O.</t>
  </si>
  <si>
    <t>75-529</t>
  </si>
  <si>
    <t>BZ-3.12T, OSD Ls-3.6</t>
  </si>
  <si>
    <t>42</t>
  </si>
  <si>
    <t>75-332</t>
  </si>
  <si>
    <t>Kutrzeby</t>
  </si>
  <si>
    <t>BZ-3.6, OSD Ls-3.6</t>
  </si>
  <si>
    <t>43</t>
  </si>
  <si>
    <t>CENTRALNA SP. Z O.O.</t>
  </si>
  <si>
    <t>75-613</t>
  </si>
  <si>
    <t xml:space="preserve">Zwycięstwa </t>
  </si>
  <si>
    <t>44</t>
  </si>
  <si>
    <t>45</t>
  </si>
  <si>
    <t>FARMAX SP. Z O.O.</t>
  </si>
  <si>
    <t>91-303</t>
  </si>
  <si>
    <t>Zgierska</t>
  </si>
  <si>
    <t>46</t>
  </si>
  <si>
    <t>SK-FARM II SP. Z O.O.</t>
  </si>
  <si>
    <t>90-418</t>
  </si>
  <si>
    <t>47</t>
  </si>
  <si>
    <t>Bolesławiec</t>
  </si>
  <si>
    <t>8/9 m.10</t>
  </si>
  <si>
    <t>Aptela/Lokal użytkowy</t>
  </si>
  <si>
    <t>48</t>
  </si>
  <si>
    <t>49</t>
  </si>
  <si>
    <t>05-830</t>
  </si>
  <si>
    <t xml:space="preserve">Nadarzyn </t>
  </si>
  <si>
    <t xml:space="preserve">Sitarskich </t>
  </si>
  <si>
    <t>50</t>
  </si>
  <si>
    <t>05-420</t>
  </si>
  <si>
    <t>Józefów</t>
  </si>
  <si>
    <t>51</t>
  </si>
  <si>
    <t>05-180</t>
  </si>
  <si>
    <t>Pomiechówek</t>
  </si>
  <si>
    <t xml:space="preserve">Szkolna </t>
  </si>
  <si>
    <t>52</t>
  </si>
  <si>
    <t>05-092</t>
  </si>
  <si>
    <t xml:space="preserve">Łomianki </t>
  </si>
  <si>
    <t xml:space="preserve">Szpitalna </t>
  </si>
  <si>
    <t>53</t>
  </si>
  <si>
    <t>05-540</t>
  </si>
  <si>
    <t xml:space="preserve">Zalesie Górne </t>
  </si>
  <si>
    <t xml:space="preserve">Wiekowej Sosny </t>
  </si>
  <si>
    <t>GEN. HALLERA</t>
  </si>
  <si>
    <t>CZARNA BIAŁOSTOCKA</t>
  </si>
  <si>
    <t>PKP Energetyka S.A..</t>
  </si>
  <si>
    <t>Bielsko Biała</t>
  </si>
  <si>
    <t>PL_PKPE_2461000135_03</t>
  </si>
  <si>
    <t>43-300</t>
  </si>
  <si>
    <t>Kolejna</t>
  </si>
  <si>
    <t>Częstochowa</t>
  </si>
  <si>
    <t>Pierwsza</t>
  </si>
  <si>
    <t>Orzechowskiego</t>
  </si>
  <si>
    <t>42-202</t>
  </si>
  <si>
    <t>Lublin</t>
  </si>
  <si>
    <t>Budowlanych</t>
  </si>
  <si>
    <t>PL_LUBL_0663183650_03</t>
  </si>
  <si>
    <t>20-340</t>
  </si>
  <si>
    <t>74-100</t>
  </si>
  <si>
    <t>590310600000
107664</t>
  </si>
  <si>
    <t>5903224247
00038000</t>
  </si>
  <si>
    <t xml:space="preserve">Pl. Kościuszki </t>
  </si>
  <si>
    <t xml:space="preserve">pl. Kościuszki </t>
  </si>
  <si>
    <t>apteka</t>
  </si>
  <si>
    <t>lokal</t>
  </si>
  <si>
    <t>20-468</t>
  </si>
  <si>
    <t>26A</t>
  </si>
  <si>
    <t>W-3.6_TA</t>
  </si>
  <si>
    <t>PL_ZEBB_2010014732_08</t>
  </si>
  <si>
    <t>PL_ZEBB_2010015965_04</t>
  </si>
  <si>
    <t>Farmacol Serwis Sp. z o.o.</t>
  </si>
  <si>
    <t>Farmacore Sp. z o.o.</t>
  </si>
  <si>
    <t>SIEMIATYCZE</t>
  </si>
  <si>
    <t>MAKUSZYŃSKIEGO</t>
  </si>
  <si>
    <t>8018590365500068648553</t>
  </si>
  <si>
    <t>8018590365500079364299</t>
  </si>
  <si>
    <t>8018590365500083938233</t>
  </si>
  <si>
    <t>8018590365500071391453</t>
  </si>
  <si>
    <t>Żółkiewskiego</t>
  </si>
  <si>
    <t>8018590365500078477761</t>
  </si>
  <si>
    <t>8018590365500082010725</t>
  </si>
  <si>
    <t>8018590365500036712552</t>
  </si>
  <si>
    <t>8018590365500008654736</t>
  </si>
  <si>
    <t>W-3.6_ZA</t>
  </si>
  <si>
    <t>8018590365500051827217</t>
  </si>
  <si>
    <t>8018590365500071420566</t>
  </si>
  <si>
    <t>8018590365500078004486</t>
  </si>
  <si>
    <t>8018590365500063157814</t>
  </si>
  <si>
    <t xml:space="preserve">GAZ ZAAZOTOWANY </t>
  </si>
  <si>
    <t>Cefarm-Warszawa S.A.</t>
  </si>
  <si>
    <t>8018590365500033571701</t>
  </si>
  <si>
    <t>590322429600577012</t>
  </si>
  <si>
    <t>590322429800847908</t>
  </si>
  <si>
    <t>590322429800678731</t>
  </si>
  <si>
    <t>590322429800393740</t>
  </si>
  <si>
    <t>590322429800810469</t>
  </si>
  <si>
    <t>590322415100926627</t>
  </si>
  <si>
    <t>590322400300290678</t>
  </si>
  <si>
    <t>590322400300223508</t>
  </si>
  <si>
    <t>590322400300459341</t>
  </si>
  <si>
    <t>590310600003985429</t>
  </si>
  <si>
    <t>590310600003679168</t>
  </si>
  <si>
    <t>590310600005341759</t>
  </si>
  <si>
    <t>480548104006764285</t>
  </si>
  <si>
    <t>480548104006774000</t>
  </si>
  <si>
    <t>590322424700159182</t>
  </si>
  <si>
    <t>590243853027186276</t>
  </si>
  <si>
    <t>590243853026793413</t>
  </si>
  <si>
    <t>590243853027036663</t>
  </si>
  <si>
    <t>590243855034190246</t>
  </si>
  <si>
    <t>590243853027485102</t>
  </si>
  <si>
    <t>PLLZED000004578806</t>
  </si>
  <si>
    <t>PLZELD030117590114</t>
  </si>
  <si>
    <t>PLZELD030117830138</t>
  </si>
  <si>
    <t>PLZELD030048160155</t>
  </si>
  <si>
    <t>PLZELD090135350112</t>
  </si>
  <si>
    <t>590243847029378302</t>
  </si>
  <si>
    <t>590243846028994490</t>
  </si>
  <si>
    <t>PLLZED000004578607</t>
  </si>
  <si>
    <t>590243841021949065</t>
  </si>
  <si>
    <t>590243873017823233</t>
  </si>
  <si>
    <t>590243841021235182</t>
  </si>
  <si>
    <t>PLLZED000004528606</t>
  </si>
  <si>
    <t>PLZELD010825840172</t>
  </si>
  <si>
    <t>PLZELD030671790147</t>
  </si>
  <si>
    <t>PLZELD010843660111</t>
  </si>
  <si>
    <t>590243845028093431</t>
  </si>
  <si>
    <t>PLLZED000004370508</t>
  </si>
  <si>
    <t>PLLZED000004370403</t>
  </si>
  <si>
    <t>PLZELD080471680156</t>
  </si>
  <si>
    <t>590322415102621476</t>
  </si>
  <si>
    <t>590322415102657567</t>
  </si>
  <si>
    <t>590322415103928147</t>
  </si>
  <si>
    <t>590322415100687986</t>
  </si>
  <si>
    <t>590322412100450169</t>
  </si>
  <si>
    <t>590322412100136209</t>
  </si>
  <si>
    <t>590322412600564816</t>
  </si>
  <si>
    <t>590322415101706006</t>
  </si>
  <si>
    <t>590322415102869489</t>
  </si>
  <si>
    <t>590322414400295631</t>
  </si>
  <si>
    <t>590322414400855149</t>
  </si>
  <si>
    <t>TAURON Dystrybucja S.A.</t>
  </si>
  <si>
    <t>590322412100799000</t>
  </si>
  <si>
    <t>PGE Dystrybucja S.A. Oddział Skarżysko-Kamienna</t>
  </si>
  <si>
    <t>PL ZEOD 12 08000042_00</t>
  </si>
  <si>
    <t>PL ZEOD 12 08100564_45</t>
  </si>
  <si>
    <t>590310600000014603</t>
  </si>
  <si>
    <t>590243853026812000</t>
  </si>
  <si>
    <t>590310600000014573</t>
  </si>
  <si>
    <t>590310600000
107671</t>
  </si>
  <si>
    <t>590310600000013521</t>
  </si>
  <si>
    <t>590310600000013538</t>
  </si>
  <si>
    <t>590310600003282000</t>
  </si>
  <si>
    <t>590310600000023919</t>
  </si>
  <si>
    <t>59031060000004499</t>
  </si>
  <si>
    <t>590310600000019523</t>
  </si>
  <si>
    <t>590310600000121769</t>
  </si>
  <si>
    <t>590310600000023926</t>
  </si>
  <si>
    <t>590310600000122070</t>
  </si>
  <si>
    <t>590310600000105875</t>
  </si>
  <si>
    <t>590243852033495662</t>
  </si>
  <si>
    <t>590310600000005854</t>
  </si>
  <si>
    <t>590310600005523000</t>
  </si>
  <si>
    <t>590310600000024268</t>
  </si>
  <si>
    <t>590310600000019530</t>
  </si>
  <si>
    <t>590310600000014597</t>
  </si>
  <si>
    <t>590310600000107657</t>
  </si>
  <si>
    <t>590243852033617000</t>
  </si>
  <si>
    <t>590243853027635668</t>
  </si>
  <si>
    <t>590310600000014559</t>
  </si>
  <si>
    <t>590310600000004499</t>
  </si>
  <si>
    <t>590310600000023902</t>
  </si>
  <si>
    <t>590310600000017284</t>
  </si>
  <si>
    <t>590310600001688346</t>
  </si>
  <si>
    <t>590310600006472032</t>
  </si>
  <si>
    <t>590310600006954842</t>
  </si>
  <si>
    <t>590310600007182435</t>
  </si>
  <si>
    <t>Enea Operator Sp. z o.o.</t>
  </si>
  <si>
    <t>590322400701683222</t>
  </si>
  <si>
    <t>590322400701210749</t>
  </si>
  <si>
    <t>590243831008323391</t>
  </si>
  <si>
    <t>PPE 590322412100829774</t>
  </si>
  <si>
    <t>PPE 590322429600986081</t>
  </si>
  <si>
    <t>26-612</t>
  </si>
  <si>
    <t>Radom</t>
  </si>
  <si>
    <t xml:space="preserve">Pucka </t>
  </si>
  <si>
    <t>BW-3.6 OSD: W-3.6_WA</t>
  </si>
  <si>
    <t>8018590365500018995218</t>
  </si>
  <si>
    <t xml:space="preserve">Tauron Sprzedaż </t>
  </si>
  <si>
    <t>8018590365500044684797</t>
  </si>
  <si>
    <t>8018590365500046863770</t>
  </si>
  <si>
    <t>8018590365500044499148</t>
  </si>
  <si>
    <t>8018590365500051712131</t>
  </si>
  <si>
    <t>8018590365500044464245</t>
  </si>
  <si>
    <t>8018590365500042342149</t>
  </si>
  <si>
    <t>8018590365500050994897</t>
  </si>
  <si>
    <t>8018590365500047863854</t>
  </si>
  <si>
    <t>'8018590365500047836513</t>
  </si>
  <si>
    <t>8018590365500047836759</t>
  </si>
  <si>
    <t>PL00000072400GGEN10000000000352 47</t>
  </si>
  <si>
    <t>8018590365500047021384</t>
  </si>
  <si>
    <t>8018590365500044929317</t>
  </si>
  <si>
    <t>8018590365500077292969</t>
  </si>
  <si>
    <t>8018590365500085919070</t>
  </si>
  <si>
    <t>8018590365500076143538</t>
  </si>
  <si>
    <t>8018590365500077381793</t>
  </si>
  <si>
    <t>29-956</t>
  </si>
  <si>
    <t>Paderewskiego</t>
  </si>
  <si>
    <t>W-1.1_TA/W-1.1</t>
  </si>
  <si>
    <t>Starachowice</t>
  </si>
  <si>
    <t>Staszica</t>
  </si>
  <si>
    <t>27-200</t>
  </si>
  <si>
    <t>Główna</t>
  </si>
  <si>
    <t>2A</t>
  </si>
  <si>
    <t>8018590365500059420700</t>
  </si>
  <si>
    <t>Sandomierz</t>
  </si>
  <si>
    <t>8018590365500071435355</t>
  </si>
  <si>
    <t>27-600</t>
  </si>
  <si>
    <t>26-610</t>
  </si>
  <si>
    <t>ENERGA-OPERATOR S.A.</t>
  </si>
  <si>
    <t>590243831007007414</t>
  </si>
  <si>
    <t>5903106000000021342</t>
  </si>
  <si>
    <t>8018590365500055214969</t>
  </si>
  <si>
    <t>8018590365500055073139</t>
  </si>
  <si>
    <t>8018590365500053380840</t>
  </si>
  <si>
    <t>8018590365500060882467</t>
  </si>
  <si>
    <t>8018590365500059810822</t>
  </si>
  <si>
    <t>Dane adresowe PPE
Ulica</t>
  </si>
  <si>
    <t>Dane adresowe PPE
Miasto</t>
  </si>
  <si>
    <t>UWAGA</t>
  </si>
  <si>
    <t>54</t>
  </si>
  <si>
    <t>55</t>
  </si>
  <si>
    <t>56</t>
  </si>
  <si>
    <t>57</t>
  </si>
  <si>
    <t>Mieszkanie</t>
  </si>
  <si>
    <t>Planowa zużycie w 2023 roku kWh</t>
  </si>
  <si>
    <t>8018590365500076442808</t>
  </si>
  <si>
    <t>8018590365500019117947</t>
  </si>
  <si>
    <t>8018590365500019356537</t>
  </si>
  <si>
    <t>8018590365500019056987</t>
  </si>
  <si>
    <t>8018590365500000004188</t>
  </si>
  <si>
    <t>8018590365500019222382</t>
  </si>
  <si>
    <t>8018590365500019222375</t>
  </si>
  <si>
    <t>8018590365500019148903</t>
  </si>
  <si>
    <t>8018590365500019219191</t>
  </si>
  <si>
    <t>8018590365500018574208</t>
  </si>
  <si>
    <t>8018590365500081567725</t>
  </si>
  <si>
    <t>8018590365500050944687</t>
  </si>
  <si>
    <t>8018590365500046199220</t>
  </si>
  <si>
    <t>8018590365500050483247</t>
  </si>
  <si>
    <t>8018590365500068960716</t>
  </si>
  <si>
    <t>8018590365500065776846</t>
  </si>
  <si>
    <t>8018590365500086203307</t>
  </si>
  <si>
    <t>8018590365500085904854</t>
  </si>
  <si>
    <t>0</t>
  </si>
  <si>
    <t>10,502</t>
  </si>
  <si>
    <t>7,769</t>
  </si>
  <si>
    <t>10,248</t>
  </si>
  <si>
    <t>9,034</t>
  </si>
  <si>
    <t>9,270</t>
  </si>
  <si>
    <t>8,76</t>
  </si>
  <si>
    <t>7,975</t>
  </si>
  <si>
    <t>5,197</t>
  </si>
  <si>
    <t>4,071</t>
  </si>
  <si>
    <t>5,351</t>
  </si>
  <si>
    <t>8,576</t>
  </si>
  <si>
    <t>14,344</t>
  </si>
  <si>
    <t>7,755</t>
  </si>
  <si>
    <t>6,390</t>
  </si>
  <si>
    <t>8,759</t>
  </si>
  <si>
    <t>5,430</t>
  </si>
  <si>
    <t>9,990</t>
  </si>
  <si>
    <t>7,644</t>
  </si>
  <si>
    <t>9,467</t>
  </si>
  <si>
    <t>9,679</t>
  </si>
  <si>
    <t>7,438</t>
  </si>
  <si>
    <t>8,546</t>
  </si>
  <si>
    <t>18,423</t>
  </si>
  <si>
    <t>24,087</t>
  </si>
  <si>
    <t>6,054</t>
  </si>
  <si>
    <t>4,074</t>
  </si>
  <si>
    <t>5,941</t>
  </si>
  <si>
    <t>6,108</t>
  </si>
  <si>
    <t>5,179</t>
  </si>
  <si>
    <t>3,363</t>
  </si>
  <si>
    <t>6,215</t>
  </si>
  <si>
    <t>4,056</t>
  </si>
  <si>
    <t>6,510</t>
  </si>
  <si>
    <t>13,673</t>
  </si>
  <si>
    <t>6,741</t>
  </si>
  <si>
    <t>6,357</t>
  </si>
  <si>
    <t>5,897</t>
  </si>
  <si>
    <t>6,885</t>
  </si>
  <si>
    <t>9,824</t>
  </si>
  <si>
    <t>15,00</t>
  </si>
  <si>
    <t>20,00</t>
  </si>
  <si>
    <t>20,000</t>
  </si>
  <si>
    <t>1,400</t>
  </si>
  <si>
    <t>8,600</t>
  </si>
  <si>
    <t>10,450</t>
  </si>
  <si>
    <t>30,57</t>
  </si>
  <si>
    <t>6,860</t>
  </si>
  <si>
    <t>19,66</t>
  </si>
  <si>
    <t>9,436</t>
  </si>
  <si>
    <t>31,900</t>
  </si>
  <si>
    <t>1,500</t>
  </si>
  <si>
    <t>16,600</t>
  </si>
  <si>
    <t>4,310</t>
  </si>
  <si>
    <t>2,536</t>
  </si>
  <si>
    <t>11,00</t>
  </si>
  <si>
    <t>12,700</t>
  </si>
  <si>
    <t>16,00</t>
  </si>
  <si>
    <t>7,400</t>
  </si>
  <si>
    <t>20,372</t>
  </si>
  <si>
    <t>8,500</t>
  </si>
  <si>
    <t>13,57</t>
  </si>
  <si>
    <t>28,812</t>
  </si>
  <si>
    <t>13,842</t>
  </si>
  <si>
    <t>7,353</t>
  </si>
  <si>
    <t>7,320</t>
  </si>
  <si>
    <t>43,00</t>
  </si>
  <si>
    <t>25,080</t>
  </si>
  <si>
    <t>9,500</t>
  </si>
  <si>
    <t>8,599</t>
  </si>
  <si>
    <t>10,186</t>
  </si>
  <si>
    <t>10,999</t>
  </si>
  <si>
    <t>8,740</t>
  </si>
  <si>
    <t>14,900</t>
  </si>
  <si>
    <t>30,155</t>
  </si>
  <si>
    <t>20,300</t>
  </si>
  <si>
    <t>1,700</t>
  </si>
  <si>
    <t>0,800</t>
  </si>
  <si>
    <t>13,900</t>
  </si>
  <si>
    <t>17,305</t>
  </si>
  <si>
    <t>7,744</t>
  </si>
  <si>
    <t>5,966</t>
  </si>
  <si>
    <t>19,328</t>
  </si>
  <si>
    <t>8,506</t>
  </si>
  <si>
    <t>25,90</t>
  </si>
  <si>
    <t>24,800</t>
  </si>
  <si>
    <t>730</t>
  </si>
  <si>
    <t>PL ZEWD 14 14000058 04</t>
  </si>
  <si>
    <t>PL ZEWD 1 414000059 06</t>
  </si>
  <si>
    <t>PGE Dystrybucja S.A. Oddział Warszawa</t>
  </si>
  <si>
    <t>PL ZEWD 14 18000344 07</t>
  </si>
  <si>
    <t>PL ZEWD 14 18000345 09</t>
  </si>
  <si>
    <t>PL ZEWD 14 17000368 09</t>
  </si>
  <si>
    <t>PL ZEWD 14 14000061 09</t>
  </si>
  <si>
    <t>PL ZEWD 14 14000060 07</t>
  </si>
  <si>
    <t>PL ZEWD 14 17000369 01</t>
  </si>
  <si>
    <t>PL ZEWD 14 08000599 05</t>
  </si>
  <si>
    <t>590310600000150554</t>
  </si>
  <si>
    <t>PL_PKPE_2464000658_09</t>
  </si>
  <si>
    <t>590380100000377719</t>
  </si>
  <si>
    <t>AZ ASSET S.A. S.K</t>
  </si>
  <si>
    <t>5903801000004563591</t>
  </si>
  <si>
    <t>590380100000456797</t>
  </si>
  <si>
    <t>1585,97</t>
  </si>
  <si>
    <t>1059,35</t>
  </si>
  <si>
    <t>310</t>
  </si>
  <si>
    <t>1433</t>
  </si>
  <si>
    <t>803</t>
  </si>
  <si>
    <t>7,9</t>
  </si>
  <si>
    <t>1,25</t>
  </si>
  <si>
    <t>21,85</t>
  </si>
  <si>
    <t>10,34</t>
  </si>
  <si>
    <t>Prognozowane zużycie energii elektrycznej w okresie - 01.01.2024 do 31.12.2024</t>
  </si>
  <si>
    <t>16,8</t>
  </si>
  <si>
    <t>Nr</t>
  </si>
  <si>
    <t>15,0</t>
  </si>
  <si>
    <t xml:space="preserve">AZ ASSET S.A. S.K.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</si>
</sst>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7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6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quotePrefix="1" applyFont="1" applyFill="1" applyBorder="1" applyAlignment="1">
      <alignment horizontal="left" vertical="center" wrapText="1"/>
    </xf>
    <xf numFmtId="0" fontId="10" fillId="0" borderId="0" xfId="0" applyFont="1"/>
    <xf numFmtId="0" fontId="9" fillId="0" borderId="0" xfId="0" applyFont="1" applyAlignment="1">
      <alignment wrapText="1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16" fontId="5" fillId="0" borderId="2" xfId="0" applyNumberFormat="1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left" vertical="center" wrapText="1"/>
    </xf>
    <xf numFmtId="18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8" fillId="0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vertical="center"/>
    </xf>
    <xf numFmtId="0" fontId="8" fillId="0" borderId="2" xfId="0" quotePrefix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49" fontId="9" fillId="0" borderId="0" xfId="0" applyNumberFormat="1" applyFont="1"/>
    <xf numFmtId="0" fontId="9" fillId="0" borderId="2" xfId="0" applyNumberFormat="1" applyFont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14" fontId="5" fillId="4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0" xfId="0" applyNumberFormat="1"/>
    <xf numFmtId="0" fontId="9" fillId="0" borderId="2" xfId="0" applyFont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0" fontId="0" fillId="4" borderId="0" xfId="0" applyFill="1"/>
    <xf numFmtId="0" fontId="9" fillId="3" borderId="0" xfId="0" applyFont="1" applyFill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users\FARM\Dzial_Administracji\Podnajem\Koszty\Koszty%202022\Koszty%20ADM%20APT%20ZTH%202022%20(Zdrowie,%20T&#281;czowa,%20Helios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"/>
      <sheetName val="FV"/>
      <sheetName val="03-001"/>
      <sheetName val="03-002"/>
      <sheetName val="03-003"/>
      <sheetName val="04-001"/>
      <sheetName val="04-002"/>
      <sheetName val="04-003"/>
      <sheetName val="04-004"/>
      <sheetName val="06-001"/>
    </sheetNames>
    <sheetDataSet>
      <sheetData sheetId="0">
        <row r="2">
          <cell r="G2" t="str">
            <v xml:space="preserve">A.S.A. Eko Polska </v>
          </cell>
        </row>
        <row r="3">
          <cell r="G3" t="str">
            <v>ALKON Ochrona</v>
          </cell>
        </row>
        <row r="4">
          <cell r="G4" t="str">
            <v>amt Anna Trybura</v>
          </cell>
        </row>
        <row r="5">
          <cell r="G5" t="str">
            <v>Andrzej Redliński</v>
          </cell>
        </row>
        <row r="6">
          <cell r="G6" t="str">
            <v>ARTIEGZOT Beata Golińska</v>
          </cell>
        </row>
        <row r="7">
          <cell r="G7" t="str">
            <v>BIURO IDEA</v>
          </cell>
        </row>
        <row r="8">
          <cell r="G8" t="str">
            <v>Bytomskie Przeds. Kom.</v>
          </cell>
        </row>
        <row r="9">
          <cell r="G9" t="str">
            <v>Cefarm-Kielce</v>
          </cell>
        </row>
        <row r="10">
          <cell r="G10" t="str">
            <v>Cefarm-Szczecin</v>
          </cell>
        </row>
        <row r="11">
          <cell r="G11" t="str">
            <v>Cefarm-Warszawa</v>
          </cell>
        </row>
        <row r="12">
          <cell r="G12" t="str">
            <v>Centrum Elektr. Usług Pł. eService</v>
          </cell>
        </row>
        <row r="13">
          <cell r="G13" t="str">
            <v>DAKS Sp. z o.o.</v>
          </cell>
        </row>
        <row r="14">
          <cell r="G14" t="str">
            <v>Danuta Dyrek-Warakomska</v>
          </cell>
        </row>
        <row r="15">
          <cell r="G15" t="str">
            <v>DIA-POL SP. z o.o.</v>
          </cell>
        </row>
        <row r="16">
          <cell r="G16" t="str">
            <v>Enea S.A.</v>
          </cell>
        </row>
        <row r="17">
          <cell r="G17" t="str">
            <v>Energia dla firm</v>
          </cell>
        </row>
        <row r="18">
          <cell r="G18" t="str">
            <v>ePRUF</v>
          </cell>
        </row>
        <row r="19">
          <cell r="G19" t="str">
            <v>ERGOSYSTEM Sp. J.</v>
          </cell>
        </row>
        <row r="20">
          <cell r="G20" t="str">
            <v>Farma Ekspert Wioletta Kiernicka</v>
          </cell>
        </row>
        <row r="21">
          <cell r="G21" t="str">
            <v>Farma Partner W.Kruk i wspólnicy</v>
          </cell>
        </row>
        <row r="22">
          <cell r="G22" t="str">
            <v>Farmacol ITB</v>
          </cell>
        </row>
        <row r="23">
          <cell r="G23" t="str">
            <v>Farmacol S.A.</v>
          </cell>
        </row>
        <row r="24">
          <cell r="G24" t="str">
            <v>FARSOFT Tomasz Lubiński</v>
          </cell>
        </row>
        <row r="25">
          <cell r="G25" t="str">
            <v>FH WALDOW</v>
          </cell>
        </row>
        <row r="26">
          <cell r="G26" t="str">
            <v>Firma Plastuś s.c.</v>
          </cell>
        </row>
        <row r="27">
          <cell r="G27" t="str">
            <v>FIRST DATA Polska S.A.</v>
          </cell>
        </row>
        <row r="28">
          <cell r="G28" t="str">
            <v>Gustaw Gemini Security</v>
          </cell>
        </row>
        <row r="29">
          <cell r="G29" t="str">
            <v>KAMSOFT S.A.</v>
          </cell>
        </row>
        <row r="30">
          <cell r="G30" t="str">
            <v xml:space="preserve">Kancelaria Notarialna Elżbieta Pustuł-Zielińska </v>
          </cell>
        </row>
        <row r="31">
          <cell r="G31" t="str">
            <v>Mar-Farm M. Bieława</v>
          </cell>
        </row>
        <row r="32">
          <cell r="G32" t="str">
            <v>Merida Sp. z o.o.</v>
          </cell>
        </row>
        <row r="33">
          <cell r="G33" t="str">
            <v>Miejskie Przeds. Gospod. Kom.</v>
          </cell>
        </row>
        <row r="34">
          <cell r="G34" t="str">
            <v>MIRASOFT</v>
          </cell>
        </row>
        <row r="35">
          <cell r="G35" t="str">
            <v>OLPHARM Oleg Mandziak</v>
          </cell>
        </row>
        <row r="36">
          <cell r="G36" t="str">
            <v>Orange Polska</v>
          </cell>
        </row>
        <row r="37">
          <cell r="G37" t="str">
            <v>Państwowy Powiatowy Inspektor Sanitarny</v>
          </cell>
        </row>
        <row r="38">
          <cell r="G38" t="str">
            <v>PGE Obrót S.A.</v>
          </cell>
        </row>
        <row r="39">
          <cell r="G39" t="str">
            <v>PGF S.A.</v>
          </cell>
        </row>
        <row r="40">
          <cell r="G40" t="str">
            <v>PGNiG Obrót Dataliczny</v>
          </cell>
        </row>
        <row r="41">
          <cell r="G41" t="str">
            <v>PHU Perfekt sc</v>
          </cell>
        </row>
        <row r="42">
          <cell r="G42" t="str">
            <v>PHU Vector Sp. z o.o.</v>
          </cell>
        </row>
        <row r="43">
          <cell r="G43" t="str">
            <v>PLASTUŚ S.A. Warakomski T.</v>
          </cell>
        </row>
        <row r="44">
          <cell r="G44" t="str">
            <v>Plastuś s.c. Warakomski Tomasz</v>
          </cell>
        </row>
        <row r="45">
          <cell r="G45" t="str">
            <v>Poczta Polska Ochrona</v>
          </cell>
        </row>
        <row r="46">
          <cell r="G46" t="str">
            <v>Poczta Polska S.A.</v>
          </cell>
        </row>
        <row r="47">
          <cell r="G47" t="str">
            <v>Pogot. Sanit.-Epid. NOWISTA</v>
          </cell>
        </row>
        <row r="48">
          <cell r="G48" t="str">
            <v>Powiatowa Stacja Sanitarno-Epidemiologiczna</v>
          </cell>
        </row>
        <row r="49">
          <cell r="G49" t="str">
            <v>PPHU Garson Barbara Barska</v>
          </cell>
        </row>
        <row r="50">
          <cell r="G50" t="str">
            <v>PZF Cefarm-Szczecin</v>
          </cell>
        </row>
        <row r="51">
          <cell r="G51" t="str">
            <v>PZOM STRACH</v>
          </cell>
        </row>
        <row r="52">
          <cell r="G52" t="str">
            <v>SM "Dąb"</v>
          </cell>
        </row>
        <row r="53">
          <cell r="G53" t="str">
            <v xml:space="preserve">SM "Dąb" </v>
          </cell>
        </row>
        <row r="54">
          <cell r="G54" t="str">
            <v>SM Miechowice</v>
          </cell>
        </row>
        <row r="55">
          <cell r="G55" t="str">
            <v>SM Śródmieście</v>
          </cell>
        </row>
        <row r="56">
          <cell r="G56" t="str">
            <v>Solid Group</v>
          </cell>
        </row>
        <row r="57">
          <cell r="G57" t="str">
            <v>SP ZOZ MSW w Szczecinie</v>
          </cell>
        </row>
        <row r="58">
          <cell r="G58" t="str">
            <v>Tauron Dystrybucja S.A.</v>
          </cell>
        </row>
        <row r="59">
          <cell r="G59" t="str">
            <v>Tech Mix Katarzyna Płonka</v>
          </cell>
        </row>
        <row r="60">
          <cell r="G60" t="str">
            <v>Tomasz Maćkowiak</v>
          </cell>
        </row>
        <row r="61">
          <cell r="G61" t="str">
            <v>WA-GA ZUH Gabriel Wawrzyszko</v>
          </cell>
        </row>
        <row r="62">
          <cell r="G62" t="str">
            <v>Warta</v>
          </cell>
        </row>
        <row r="63">
          <cell r="G63" t="str">
            <v>Wydawnictwo Akcydensowe S.A.</v>
          </cell>
        </row>
        <row r="64">
          <cell r="G64" t="str">
            <v>Zakład Remontowo-Budowlany Danuta Kania, Krystian Fricowski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C25" sqref="C25"/>
    </sheetView>
  </sheetViews>
  <sheetFormatPr defaultRowHeight="14.4" x14ac:dyDescent="0.3"/>
  <cols>
    <col min="1" max="1" width="4.109375" customWidth="1"/>
    <col min="2" max="2" width="40.5546875" customWidth="1"/>
    <col min="3" max="3" width="17.88671875" customWidth="1"/>
    <col min="4" max="4" width="32.44140625" customWidth="1"/>
  </cols>
  <sheetData>
    <row r="1" spans="1:4" x14ac:dyDescent="0.3">
      <c r="A1" s="70" t="s">
        <v>0</v>
      </c>
      <c r="B1" s="71"/>
      <c r="C1" s="71"/>
      <c r="D1" s="71"/>
    </row>
    <row r="2" spans="1:4" ht="15" thickBot="1" x14ac:dyDescent="0.35">
      <c r="A2" s="1"/>
      <c r="C2" s="2"/>
    </row>
    <row r="3" spans="1:4" ht="32.25" customHeight="1" thickBot="1" x14ac:dyDescent="0.35">
      <c r="A3" s="20" t="s">
        <v>1</v>
      </c>
      <c r="B3" s="20" t="s">
        <v>2</v>
      </c>
      <c r="C3" s="20" t="s">
        <v>3</v>
      </c>
      <c r="D3" s="20" t="s">
        <v>4</v>
      </c>
    </row>
    <row r="4" spans="1:4" ht="29.4" thickBot="1" x14ac:dyDescent="0.35">
      <c r="A4" s="3">
        <v>1</v>
      </c>
      <c r="B4" s="3" t="s">
        <v>5</v>
      </c>
      <c r="C4" s="3">
        <v>634002329</v>
      </c>
      <c r="D4" s="3" t="s">
        <v>6</v>
      </c>
    </row>
    <row r="5" spans="1:4" ht="29.4" thickBot="1" x14ac:dyDescent="0.35">
      <c r="A5" s="3">
        <v>2</v>
      </c>
      <c r="B5" s="3" t="s">
        <v>7</v>
      </c>
      <c r="C5" s="4">
        <v>8511050411</v>
      </c>
      <c r="D5" s="3" t="s">
        <v>8</v>
      </c>
    </row>
    <row r="6" spans="1:4" ht="29.4" thickBot="1" x14ac:dyDescent="0.35">
      <c r="A6" s="3">
        <v>3</v>
      </c>
      <c r="B6" s="3" t="s">
        <v>9</v>
      </c>
      <c r="C6" s="3">
        <v>5420202500</v>
      </c>
      <c r="D6" s="3" t="s">
        <v>10</v>
      </c>
    </row>
    <row r="7" spans="1:4" ht="29.4" thickBot="1" x14ac:dyDescent="0.35">
      <c r="A7" s="3">
        <v>4</v>
      </c>
      <c r="B7" s="3" t="s">
        <v>11</v>
      </c>
      <c r="C7" s="4">
        <v>6571027260</v>
      </c>
      <c r="D7" s="3" t="s">
        <v>12</v>
      </c>
    </row>
    <row r="8" spans="1:4" ht="29.4" thickBot="1" x14ac:dyDescent="0.35">
      <c r="A8" s="3">
        <v>5</v>
      </c>
      <c r="B8" s="3" t="s">
        <v>995</v>
      </c>
      <c r="C8" s="3">
        <v>5252409576</v>
      </c>
      <c r="D8" s="3" t="s">
        <v>6</v>
      </c>
    </row>
    <row r="9" spans="1:4" ht="29.4" thickBot="1" x14ac:dyDescent="0.35">
      <c r="A9" s="3">
        <v>6</v>
      </c>
      <c r="B9" s="3" t="s">
        <v>1193</v>
      </c>
      <c r="C9" s="3">
        <v>8992747774</v>
      </c>
      <c r="D9" s="3" t="s">
        <v>13</v>
      </c>
    </row>
    <row r="10" spans="1:4" ht="29.4" thickBot="1" x14ac:dyDescent="0.35">
      <c r="A10" s="3">
        <v>7</v>
      </c>
      <c r="B10" s="3" t="s">
        <v>14</v>
      </c>
      <c r="C10" s="4">
        <v>5250004237</v>
      </c>
      <c r="D10" s="3" t="s">
        <v>6</v>
      </c>
    </row>
    <row r="11" spans="1:4" ht="29.4" thickBot="1" x14ac:dyDescent="0.35">
      <c r="A11" s="3">
        <v>8</v>
      </c>
      <c r="B11" s="3" t="s">
        <v>15</v>
      </c>
      <c r="C11" s="5">
        <v>7343529554</v>
      </c>
      <c r="D11" s="3" t="s">
        <v>16</v>
      </c>
    </row>
    <row r="12" spans="1:4" ht="29.4" thickBot="1" x14ac:dyDescent="0.35">
      <c r="A12" s="3">
        <v>9</v>
      </c>
      <c r="B12" s="3" t="s">
        <v>17</v>
      </c>
      <c r="C12" s="5">
        <v>6263018012</v>
      </c>
      <c r="D12" s="3" t="s">
        <v>18</v>
      </c>
    </row>
    <row r="13" spans="1:4" ht="29.4" thickBot="1" x14ac:dyDescent="0.35">
      <c r="A13" s="3">
        <v>10</v>
      </c>
      <c r="B13" s="3" t="s">
        <v>19</v>
      </c>
      <c r="C13" s="5">
        <v>8512754982</v>
      </c>
      <c r="D13" s="3" t="s">
        <v>20</v>
      </c>
    </row>
    <row r="14" spans="1:4" ht="29.4" thickBot="1" x14ac:dyDescent="0.35">
      <c r="A14" s="3">
        <v>11</v>
      </c>
      <c r="B14" s="3" t="s">
        <v>21</v>
      </c>
      <c r="C14" s="3">
        <v>6861529225</v>
      </c>
      <c r="D14" s="3" t="s">
        <v>22</v>
      </c>
    </row>
    <row r="15" spans="1:4" ht="29.4" thickBot="1" x14ac:dyDescent="0.35">
      <c r="A15" s="3">
        <v>12</v>
      </c>
      <c r="B15" s="3" t="s">
        <v>23</v>
      </c>
      <c r="C15" s="3">
        <v>8691721567</v>
      </c>
      <c r="D15" s="3" t="s">
        <v>24</v>
      </c>
    </row>
    <row r="16" spans="1:4" ht="29.4" thickBot="1" x14ac:dyDescent="0.35">
      <c r="A16" s="3">
        <v>13</v>
      </c>
      <c r="B16" s="3" t="s">
        <v>25</v>
      </c>
      <c r="C16" s="4">
        <v>6692524997</v>
      </c>
      <c r="D16" s="3" t="s">
        <v>26</v>
      </c>
    </row>
    <row r="17" spans="1:4" ht="29.4" thickBot="1" x14ac:dyDescent="0.35">
      <c r="A17" s="3">
        <v>14</v>
      </c>
      <c r="B17" s="3" t="s">
        <v>27</v>
      </c>
      <c r="C17" s="4">
        <v>6692521355</v>
      </c>
      <c r="D17" s="3" t="s">
        <v>28</v>
      </c>
    </row>
    <row r="18" spans="1:4" ht="29.4" thickBot="1" x14ac:dyDescent="0.35">
      <c r="A18" s="3">
        <v>15</v>
      </c>
      <c r="B18" s="3" t="s">
        <v>29</v>
      </c>
      <c r="C18" s="4">
        <v>7272602107</v>
      </c>
      <c r="D18" s="3" t="s">
        <v>30</v>
      </c>
    </row>
    <row r="19" spans="1:4" ht="29.4" thickBot="1" x14ac:dyDescent="0.35">
      <c r="A19" s="3">
        <v>16</v>
      </c>
      <c r="B19" s="3" t="s">
        <v>31</v>
      </c>
      <c r="C19" s="4">
        <v>7272651270</v>
      </c>
      <c r="D19" s="3" t="s">
        <v>30</v>
      </c>
    </row>
    <row r="20" spans="1:4" ht="29.4" thickBot="1" x14ac:dyDescent="0.35">
      <c r="A20" s="3">
        <v>17</v>
      </c>
      <c r="B20" s="3" t="s">
        <v>32</v>
      </c>
      <c r="C20" s="4">
        <v>9542740790</v>
      </c>
      <c r="D20" s="3" t="s">
        <v>10</v>
      </c>
    </row>
    <row r="21" spans="1:4" ht="29.4" thickBot="1" x14ac:dyDescent="0.35">
      <c r="A21" s="3">
        <v>18</v>
      </c>
      <c r="B21" s="3" t="s">
        <v>33</v>
      </c>
      <c r="C21" s="4">
        <v>7252087576</v>
      </c>
      <c r="D21" s="3" t="s">
        <v>30</v>
      </c>
    </row>
    <row r="22" spans="1:4" ht="29.4" thickBot="1" x14ac:dyDescent="0.35">
      <c r="A22" s="3">
        <v>19</v>
      </c>
      <c r="B22" s="3" t="s">
        <v>34</v>
      </c>
      <c r="C22" s="4">
        <v>6461012263</v>
      </c>
      <c r="D22" s="3" t="s">
        <v>35</v>
      </c>
    </row>
    <row r="23" spans="1:4" ht="29.4" thickBot="1" x14ac:dyDescent="0.35">
      <c r="A23" s="3">
        <v>20</v>
      </c>
      <c r="B23" s="3" t="s">
        <v>36</v>
      </c>
      <c r="C23" s="4">
        <v>6891185747</v>
      </c>
      <c r="D23" s="3" t="s">
        <v>37</v>
      </c>
    </row>
    <row r="24" spans="1:4" ht="29.4" thickBot="1" x14ac:dyDescent="0.35">
      <c r="A24" s="3">
        <v>21</v>
      </c>
      <c r="B24" s="3" t="s">
        <v>38</v>
      </c>
      <c r="C24" s="4">
        <v>7272602107</v>
      </c>
      <c r="D24" s="3" t="s">
        <v>30</v>
      </c>
    </row>
    <row r="25" spans="1:4" ht="29.4" thickBot="1" x14ac:dyDescent="0.35">
      <c r="A25" s="3">
        <v>22</v>
      </c>
      <c r="B25" s="3" t="s">
        <v>1492</v>
      </c>
      <c r="C25" s="4">
        <v>9542768601</v>
      </c>
      <c r="D25" s="3" t="s">
        <v>6</v>
      </c>
    </row>
  </sheetData>
  <autoFilter ref="A3:D3"/>
  <mergeCells count="1">
    <mergeCell ref="A1:D1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G15" sqref="G15"/>
    </sheetView>
  </sheetViews>
  <sheetFormatPr defaultRowHeight="14.4" x14ac:dyDescent="0.3"/>
  <cols>
    <col min="1" max="1" width="4.109375" customWidth="1"/>
    <col min="2" max="2" width="40.5546875" customWidth="1"/>
    <col min="3" max="3" width="15.6640625" customWidth="1"/>
    <col min="4" max="4" width="34.88671875" customWidth="1"/>
  </cols>
  <sheetData>
    <row r="1" spans="1:4" x14ac:dyDescent="0.3">
      <c r="A1" s="70" t="s">
        <v>39</v>
      </c>
      <c r="B1" s="71"/>
      <c r="C1" s="71"/>
      <c r="D1" s="71"/>
    </row>
    <row r="2" spans="1:4" ht="15" thickBot="1" x14ac:dyDescent="0.35">
      <c r="A2" s="1"/>
      <c r="C2" s="2"/>
    </row>
    <row r="3" spans="1:4" ht="26.25" customHeight="1" thickBot="1" x14ac:dyDescent="0.35">
      <c r="A3" s="20" t="s">
        <v>1</v>
      </c>
      <c r="B3" s="20" t="s">
        <v>2</v>
      </c>
      <c r="C3" s="20" t="s">
        <v>3</v>
      </c>
      <c r="D3" s="20" t="s">
        <v>4</v>
      </c>
    </row>
    <row r="4" spans="1:4" ht="29.4" thickBot="1" x14ac:dyDescent="0.35">
      <c r="A4" s="3">
        <v>1</v>
      </c>
      <c r="B4" s="3" t="s">
        <v>5</v>
      </c>
      <c r="C4" s="3">
        <v>634002329</v>
      </c>
      <c r="D4" s="3" t="s">
        <v>6</v>
      </c>
    </row>
    <row r="5" spans="1:4" ht="29.4" thickBot="1" x14ac:dyDescent="0.35">
      <c r="A5" s="3">
        <v>2</v>
      </c>
      <c r="B5" s="3" t="s">
        <v>7</v>
      </c>
      <c r="C5" s="4">
        <v>8511050411</v>
      </c>
      <c r="D5" s="3" t="s">
        <v>8</v>
      </c>
    </row>
    <row r="6" spans="1:4" ht="29.4" thickBot="1" x14ac:dyDescent="0.35">
      <c r="A6" s="3">
        <v>3</v>
      </c>
      <c r="B6" s="3" t="s">
        <v>9</v>
      </c>
      <c r="C6" s="3">
        <v>5420202500</v>
      </c>
      <c r="D6" s="3" t="s">
        <v>10</v>
      </c>
    </row>
    <row r="7" spans="1:4" ht="29.4" thickBot="1" x14ac:dyDescent="0.35">
      <c r="A7" s="3">
        <v>4</v>
      </c>
      <c r="B7" s="3" t="s">
        <v>11</v>
      </c>
      <c r="C7" s="4">
        <v>6571027260</v>
      </c>
      <c r="D7" s="3" t="s">
        <v>12</v>
      </c>
    </row>
    <row r="8" spans="1:4" ht="29.4" thickBot="1" x14ac:dyDescent="0.35">
      <c r="A8" s="3">
        <v>5</v>
      </c>
      <c r="B8" s="3" t="s">
        <v>995</v>
      </c>
      <c r="C8" s="3">
        <v>5252409576</v>
      </c>
      <c r="D8" s="3" t="s">
        <v>6</v>
      </c>
    </row>
    <row r="9" spans="1:4" ht="29.4" thickBot="1" x14ac:dyDescent="0.35">
      <c r="A9" s="3">
        <v>6</v>
      </c>
      <c r="B9" s="3" t="s">
        <v>1193</v>
      </c>
      <c r="C9" s="3">
        <v>8992747774</v>
      </c>
      <c r="D9" s="3" t="s">
        <v>13</v>
      </c>
    </row>
    <row r="10" spans="1:4" ht="29.4" thickBot="1" x14ac:dyDescent="0.35">
      <c r="A10" s="3">
        <v>7</v>
      </c>
      <c r="B10" s="3" t="s">
        <v>14</v>
      </c>
      <c r="C10" s="4">
        <v>5250004237</v>
      </c>
      <c r="D10" s="3" t="s">
        <v>6</v>
      </c>
    </row>
    <row r="11" spans="1:4" ht="29.4" thickBot="1" x14ac:dyDescent="0.35">
      <c r="A11" s="3">
        <v>8</v>
      </c>
      <c r="B11" s="3" t="s">
        <v>15</v>
      </c>
      <c r="C11" s="5">
        <v>7343529554</v>
      </c>
      <c r="D11" s="3" t="s">
        <v>16</v>
      </c>
    </row>
    <row r="12" spans="1:4" ht="29.4" thickBot="1" x14ac:dyDescent="0.35">
      <c r="A12" s="3">
        <v>9</v>
      </c>
      <c r="B12" s="3" t="s">
        <v>17</v>
      </c>
      <c r="C12" s="5">
        <v>6263018012</v>
      </c>
      <c r="D12" s="3" t="s">
        <v>18</v>
      </c>
    </row>
    <row r="13" spans="1:4" ht="29.4" thickBot="1" x14ac:dyDescent="0.35">
      <c r="A13" s="3">
        <v>10</v>
      </c>
      <c r="B13" s="3" t="s">
        <v>19</v>
      </c>
      <c r="C13" s="5">
        <v>8512754982</v>
      </c>
      <c r="D13" s="3" t="s">
        <v>20</v>
      </c>
    </row>
    <row r="14" spans="1:4" ht="29.4" thickBot="1" x14ac:dyDescent="0.35">
      <c r="A14" s="3">
        <v>11</v>
      </c>
      <c r="B14" s="3" t="s">
        <v>21</v>
      </c>
      <c r="C14" s="3">
        <v>6861529225</v>
      </c>
      <c r="D14" s="3" t="s">
        <v>22</v>
      </c>
    </row>
    <row r="15" spans="1:4" ht="29.4" thickBot="1" x14ac:dyDescent="0.35">
      <c r="A15" s="3">
        <v>12</v>
      </c>
      <c r="B15" s="3" t="s">
        <v>23</v>
      </c>
      <c r="C15" s="3">
        <v>8691721567</v>
      </c>
      <c r="D15" s="3" t="s">
        <v>24</v>
      </c>
    </row>
    <row r="16" spans="1:4" ht="29.4" thickBot="1" x14ac:dyDescent="0.35">
      <c r="A16" s="3">
        <v>13</v>
      </c>
      <c r="B16" s="3" t="s">
        <v>25</v>
      </c>
      <c r="C16" s="4">
        <v>6692524997</v>
      </c>
      <c r="D16" s="3" t="s">
        <v>26</v>
      </c>
    </row>
    <row r="17" spans="1:4" ht="29.4" thickBot="1" x14ac:dyDescent="0.35">
      <c r="A17" s="3">
        <v>14</v>
      </c>
      <c r="B17" s="3" t="s">
        <v>27</v>
      </c>
      <c r="C17" s="4">
        <v>6692521355</v>
      </c>
      <c r="D17" s="3" t="s">
        <v>28</v>
      </c>
    </row>
    <row r="18" spans="1:4" ht="29.4" thickBot="1" x14ac:dyDescent="0.35">
      <c r="A18" s="3">
        <v>15</v>
      </c>
      <c r="B18" s="3" t="s">
        <v>31</v>
      </c>
      <c r="C18" s="4">
        <v>7272651270</v>
      </c>
      <c r="D18" s="3" t="s">
        <v>30</v>
      </c>
    </row>
    <row r="19" spans="1:4" ht="29.4" thickBot="1" x14ac:dyDescent="0.35">
      <c r="A19" s="3">
        <v>16</v>
      </c>
      <c r="B19" s="3" t="s">
        <v>32</v>
      </c>
      <c r="C19" s="4">
        <v>9542740790</v>
      </c>
      <c r="D19" s="3" t="s">
        <v>10</v>
      </c>
    </row>
  </sheetData>
  <mergeCells count="1">
    <mergeCell ref="A1:D1"/>
  </mergeCells>
  <pageMargins left="0.7" right="0.7" top="0.75" bottom="0.75" header="0.3" footer="0.3"/>
  <pageSetup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6"/>
  <sheetViews>
    <sheetView topLeftCell="G1" zoomScale="160" zoomScaleNormal="160" workbookViewId="0">
      <pane ySplit="1" topLeftCell="A197" activePane="bottomLeft" state="frozen"/>
      <selection pane="bottomLeft" activeCell="L190" sqref="L190"/>
    </sheetView>
  </sheetViews>
  <sheetFormatPr defaultColWidth="9.109375" defaultRowHeight="9.6" x14ac:dyDescent="0.2"/>
  <cols>
    <col min="1" max="1" width="3.33203125" style="9" customWidth="1"/>
    <col min="2" max="2" width="27.44140625" style="9" bestFit="1" customWidth="1"/>
    <col min="3" max="3" width="23" style="9" customWidth="1"/>
    <col min="4" max="4" width="21" style="9" customWidth="1"/>
    <col min="5" max="5" width="13" style="9" customWidth="1"/>
    <col min="6" max="6" width="13.6640625" style="9" customWidth="1"/>
    <col min="7" max="7" width="16.88671875" style="9" customWidth="1"/>
    <col min="8" max="8" width="6.33203125" style="9" customWidth="1"/>
    <col min="9" max="9" width="8.33203125" style="9" customWidth="1"/>
    <col min="10" max="10" width="11" style="9" customWidth="1"/>
    <col min="11" max="11" width="11.33203125" style="9" customWidth="1"/>
    <col min="12" max="12" width="8.109375" style="9" customWidth="1"/>
    <col min="13" max="13" width="9.6640625" style="28" customWidth="1"/>
    <col min="14" max="14" width="15.5546875" style="53" customWidth="1"/>
    <col min="15" max="15" width="15.33203125" style="9" customWidth="1"/>
    <col min="16" max="16384" width="9.109375" style="9"/>
  </cols>
  <sheetData>
    <row r="1" spans="1:14" ht="57.6" x14ac:dyDescent="0.2">
      <c r="A1" s="21" t="s">
        <v>40</v>
      </c>
      <c r="B1" s="21" t="s">
        <v>41</v>
      </c>
      <c r="C1" s="21" t="s">
        <v>42</v>
      </c>
      <c r="D1" s="22" t="s">
        <v>43</v>
      </c>
      <c r="E1" s="22" t="s">
        <v>44</v>
      </c>
      <c r="F1" s="22" t="s">
        <v>1350</v>
      </c>
      <c r="G1" s="22" t="s">
        <v>1349</v>
      </c>
      <c r="H1" s="22" t="s">
        <v>1490</v>
      </c>
      <c r="I1" s="22" t="s">
        <v>45</v>
      </c>
      <c r="J1" s="22" t="s">
        <v>46</v>
      </c>
      <c r="K1" s="22" t="s">
        <v>47</v>
      </c>
      <c r="L1" s="22" t="s">
        <v>48</v>
      </c>
      <c r="M1" s="22" t="s">
        <v>49</v>
      </c>
      <c r="N1" s="55" t="s">
        <v>1488</v>
      </c>
    </row>
    <row r="2" spans="1:14" ht="29.25" customHeight="1" x14ac:dyDescent="0.2">
      <c r="A2" s="29" t="s">
        <v>50</v>
      </c>
      <c r="B2" s="15" t="s">
        <v>51</v>
      </c>
      <c r="C2" s="15" t="s">
        <v>52</v>
      </c>
      <c r="D2" s="15" t="s">
        <v>53</v>
      </c>
      <c r="E2" s="29" t="s">
        <v>54</v>
      </c>
      <c r="F2" s="16" t="s">
        <v>55</v>
      </c>
      <c r="G2" s="29" t="s">
        <v>56</v>
      </c>
      <c r="H2" s="29" t="s">
        <v>57</v>
      </c>
      <c r="I2" s="29" t="s">
        <v>58</v>
      </c>
      <c r="J2" s="29" t="s">
        <v>59</v>
      </c>
      <c r="K2" s="17">
        <v>44927</v>
      </c>
      <c r="L2" s="17">
        <v>45291</v>
      </c>
      <c r="M2" s="18" t="s">
        <v>60</v>
      </c>
      <c r="N2" s="63">
        <v>9.1300000000000008</v>
      </c>
    </row>
    <row r="3" spans="1:14" ht="29.25" customHeight="1" x14ac:dyDescent="0.2">
      <c r="A3" s="29" t="s">
        <v>61</v>
      </c>
      <c r="B3" s="15" t="s">
        <v>62</v>
      </c>
      <c r="C3" s="15" t="s">
        <v>52</v>
      </c>
      <c r="D3" s="15" t="s">
        <v>53</v>
      </c>
      <c r="E3" s="29" t="s">
        <v>63</v>
      </c>
      <c r="F3" s="29" t="s">
        <v>64</v>
      </c>
      <c r="G3" s="16" t="s">
        <v>65</v>
      </c>
      <c r="H3" s="29" t="s">
        <v>66</v>
      </c>
      <c r="I3" s="29" t="s">
        <v>58</v>
      </c>
      <c r="J3" s="29" t="s">
        <v>59</v>
      </c>
      <c r="K3" s="17">
        <v>44927</v>
      </c>
      <c r="L3" s="17">
        <v>45291</v>
      </c>
      <c r="M3" s="18" t="s">
        <v>60</v>
      </c>
      <c r="N3" s="63">
        <v>7.49</v>
      </c>
    </row>
    <row r="4" spans="1:14" ht="29.25" customHeight="1" x14ac:dyDescent="0.2">
      <c r="A4" s="29" t="s">
        <v>67</v>
      </c>
      <c r="B4" s="15" t="s">
        <v>68</v>
      </c>
      <c r="C4" s="15" t="s">
        <v>52</v>
      </c>
      <c r="D4" s="15" t="s">
        <v>53</v>
      </c>
      <c r="E4" s="29" t="s">
        <v>69</v>
      </c>
      <c r="F4" s="29" t="s">
        <v>70</v>
      </c>
      <c r="G4" s="16" t="s">
        <v>71</v>
      </c>
      <c r="H4" s="29" t="s">
        <v>72</v>
      </c>
      <c r="I4" s="29" t="s">
        <v>58</v>
      </c>
      <c r="J4" s="29" t="s">
        <v>59</v>
      </c>
      <c r="K4" s="17">
        <v>44927</v>
      </c>
      <c r="L4" s="17">
        <v>45291</v>
      </c>
      <c r="M4" s="18" t="s">
        <v>60</v>
      </c>
      <c r="N4" s="63">
        <v>10.404999999999999</v>
      </c>
    </row>
    <row r="5" spans="1:14" ht="29.25" customHeight="1" x14ac:dyDescent="0.2">
      <c r="A5" s="29" t="s">
        <v>73</v>
      </c>
      <c r="B5" s="15" t="s">
        <v>74</v>
      </c>
      <c r="C5" s="15" t="s">
        <v>52</v>
      </c>
      <c r="D5" s="15" t="s">
        <v>53</v>
      </c>
      <c r="E5" s="29" t="s">
        <v>75</v>
      </c>
      <c r="F5" s="29" t="s">
        <v>70</v>
      </c>
      <c r="G5" s="15" t="s">
        <v>76</v>
      </c>
      <c r="H5" s="29" t="s">
        <v>77</v>
      </c>
      <c r="I5" s="29" t="s">
        <v>58</v>
      </c>
      <c r="J5" s="29" t="s">
        <v>59</v>
      </c>
      <c r="K5" s="17">
        <v>44927</v>
      </c>
      <c r="L5" s="17">
        <v>45291</v>
      </c>
      <c r="M5" s="18" t="s">
        <v>60</v>
      </c>
      <c r="N5" s="63">
        <v>8.3740000000000006</v>
      </c>
    </row>
    <row r="6" spans="1:14" ht="29.25" customHeight="1" x14ac:dyDescent="0.2">
      <c r="A6" s="29" t="s">
        <v>78</v>
      </c>
      <c r="B6" s="15" t="s">
        <v>79</v>
      </c>
      <c r="C6" s="15" t="s">
        <v>52</v>
      </c>
      <c r="D6" s="15" t="s">
        <v>53</v>
      </c>
      <c r="E6" s="29" t="s">
        <v>80</v>
      </c>
      <c r="F6" s="29" t="s">
        <v>70</v>
      </c>
      <c r="G6" s="29" t="s">
        <v>81</v>
      </c>
      <c r="H6" s="29" t="s">
        <v>82</v>
      </c>
      <c r="I6" s="29" t="s">
        <v>58</v>
      </c>
      <c r="J6" s="29" t="s">
        <v>59</v>
      </c>
      <c r="K6" s="17">
        <v>44927</v>
      </c>
      <c r="L6" s="17">
        <v>45291</v>
      </c>
      <c r="M6" s="18" t="s">
        <v>60</v>
      </c>
      <c r="N6" s="63">
        <v>7.6390000000000002</v>
      </c>
    </row>
    <row r="7" spans="1:14" ht="29.25" customHeight="1" x14ac:dyDescent="0.2">
      <c r="A7" s="29" t="s">
        <v>83</v>
      </c>
      <c r="B7" s="15" t="s">
        <v>84</v>
      </c>
      <c r="C7" s="15" t="s">
        <v>52</v>
      </c>
      <c r="D7" s="15" t="s">
        <v>53</v>
      </c>
      <c r="E7" s="29" t="s">
        <v>85</v>
      </c>
      <c r="F7" s="29" t="s">
        <v>86</v>
      </c>
      <c r="G7" s="15" t="s">
        <v>87</v>
      </c>
      <c r="H7" s="29" t="s">
        <v>88</v>
      </c>
      <c r="I7" s="29" t="s">
        <v>58</v>
      </c>
      <c r="J7" s="29" t="s">
        <v>59</v>
      </c>
      <c r="K7" s="17">
        <v>44927</v>
      </c>
      <c r="L7" s="17">
        <v>45291</v>
      </c>
      <c r="M7" s="18" t="s">
        <v>60</v>
      </c>
      <c r="N7" s="63">
        <v>12.496</v>
      </c>
    </row>
    <row r="8" spans="1:14" ht="29.25" customHeight="1" x14ac:dyDescent="0.2">
      <c r="A8" s="29" t="s">
        <v>89</v>
      </c>
      <c r="B8" s="15" t="s">
        <v>90</v>
      </c>
      <c r="C8" s="16" t="s">
        <v>1193</v>
      </c>
      <c r="D8" s="15" t="s">
        <v>53</v>
      </c>
      <c r="E8" s="29" t="s">
        <v>91</v>
      </c>
      <c r="F8" s="29" t="s">
        <v>70</v>
      </c>
      <c r="G8" s="15" t="s">
        <v>92</v>
      </c>
      <c r="H8" s="29" t="s">
        <v>93</v>
      </c>
      <c r="I8" s="29" t="s">
        <v>58</v>
      </c>
      <c r="J8" s="29" t="s">
        <v>94</v>
      </c>
      <c r="K8" s="17">
        <v>44927</v>
      </c>
      <c r="L8" s="17">
        <v>45291</v>
      </c>
      <c r="M8" s="18" t="s">
        <v>95</v>
      </c>
      <c r="N8" s="63">
        <v>855.23</v>
      </c>
    </row>
    <row r="9" spans="1:14" ht="29.25" customHeight="1" x14ac:dyDescent="0.2">
      <c r="A9" s="29" t="s">
        <v>96</v>
      </c>
      <c r="B9" s="15" t="s">
        <v>97</v>
      </c>
      <c r="C9" s="15" t="s">
        <v>52</v>
      </c>
      <c r="D9" s="16" t="s">
        <v>98</v>
      </c>
      <c r="E9" s="29" t="s">
        <v>63</v>
      </c>
      <c r="F9" s="29" t="s">
        <v>64</v>
      </c>
      <c r="G9" s="29" t="s">
        <v>56</v>
      </c>
      <c r="H9" s="29" t="s">
        <v>99</v>
      </c>
      <c r="I9" s="29" t="s">
        <v>58</v>
      </c>
      <c r="J9" s="29" t="s">
        <v>59</v>
      </c>
      <c r="K9" s="17">
        <v>44927</v>
      </c>
      <c r="L9" s="17">
        <v>45291</v>
      </c>
      <c r="M9" s="18" t="s">
        <v>60</v>
      </c>
      <c r="N9" s="63">
        <v>12.175000000000001</v>
      </c>
    </row>
    <row r="10" spans="1:14" ht="29.25" customHeight="1" x14ac:dyDescent="0.2">
      <c r="A10" s="29" t="s">
        <v>100</v>
      </c>
      <c r="B10" s="15" t="s">
        <v>101</v>
      </c>
      <c r="C10" s="15" t="s">
        <v>52</v>
      </c>
      <c r="D10" s="15" t="s">
        <v>53</v>
      </c>
      <c r="E10" s="29" t="s">
        <v>102</v>
      </c>
      <c r="F10" s="29" t="s">
        <v>70</v>
      </c>
      <c r="G10" s="29" t="s">
        <v>103</v>
      </c>
      <c r="H10" s="29" t="s">
        <v>61</v>
      </c>
      <c r="I10" s="29" t="s">
        <v>58</v>
      </c>
      <c r="J10" s="29" t="s">
        <v>59</v>
      </c>
      <c r="K10" s="17">
        <v>44927</v>
      </c>
      <c r="L10" s="17">
        <v>45291</v>
      </c>
      <c r="M10" s="18" t="s">
        <v>60</v>
      </c>
      <c r="N10" s="63">
        <v>8.1859999999999999</v>
      </c>
    </row>
    <row r="11" spans="1:14" ht="29.25" customHeight="1" x14ac:dyDescent="0.2">
      <c r="A11" s="29" t="s">
        <v>104</v>
      </c>
      <c r="B11" s="15" t="s">
        <v>105</v>
      </c>
      <c r="C11" s="15" t="s">
        <v>52</v>
      </c>
      <c r="D11" s="15" t="s">
        <v>53</v>
      </c>
      <c r="E11" s="29" t="s">
        <v>106</v>
      </c>
      <c r="F11" s="29" t="s">
        <v>107</v>
      </c>
      <c r="G11" s="16" t="s">
        <v>108</v>
      </c>
      <c r="H11" s="29" t="s">
        <v>109</v>
      </c>
      <c r="I11" s="29" t="s">
        <v>58</v>
      </c>
      <c r="J11" s="29" t="s">
        <v>59</v>
      </c>
      <c r="K11" s="17">
        <v>44927</v>
      </c>
      <c r="L11" s="17">
        <v>45291</v>
      </c>
      <c r="M11" s="18" t="s">
        <v>60</v>
      </c>
      <c r="N11" s="63">
        <v>8.5370000000000008</v>
      </c>
    </row>
    <row r="12" spans="1:14" ht="29.25" customHeight="1" x14ac:dyDescent="0.2">
      <c r="A12" s="29" t="s">
        <v>110</v>
      </c>
      <c r="B12" s="15" t="s">
        <v>111</v>
      </c>
      <c r="C12" s="15" t="s">
        <v>52</v>
      </c>
      <c r="D12" s="15" t="s">
        <v>53</v>
      </c>
      <c r="E12" s="29" t="s">
        <v>112</v>
      </c>
      <c r="F12" s="29" t="s">
        <v>70</v>
      </c>
      <c r="G12" s="16" t="s">
        <v>113</v>
      </c>
      <c r="H12" s="29" t="s">
        <v>114</v>
      </c>
      <c r="I12" s="29" t="s">
        <v>58</v>
      </c>
      <c r="J12" s="29" t="s">
        <v>59</v>
      </c>
      <c r="K12" s="17">
        <v>44927</v>
      </c>
      <c r="L12" s="17">
        <v>45291</v>
      </c>
      <c r="M12" s="18" t="s">
        <v>60</v>
      </c>
      <c r="N12" s="63">
        <v>12.898</v>
      </c>
    </row>
    <row r="13" spans="1:14" ht="29.25" customHeight="1" x14ac:dyDescent="0.2">
      <c r="A13" s="29" t="s">
        <v>115</v>
      </c>
      <c r="B13" s="15" t="s">
        <v>116</v>
      </c>
      <c r="C13" s="15" t="s">
        <v>52</v>
      </c>
      <c r="D13" s="15" t="s">
        <v>53</v>
      </c>
      <c r="E13" s="29" t="s">
        <v>117</v>
      </c>
      <c r="F13" s="29" t="s">
        <v>70</v>
      </c>
      <c r="G13" s="16" t="s">
        <v>65</v>
      </c>
      <c r="H13" s="29" t="s">
        <v>118</v>
      </c>
      <c r="I13" s="29" t="s">
        <v>58</v>
      </c>
      <c r="J13" s="29" t="s">
        <v>59</v>
      </c>
      <c r="K13" s="17">
        <v>44927</v>
      </c>
      <c r="L13" s="17">
        <v>45291</v>
      </c>
      <c r="M13" s="18" t="s">
        <v>60</v>
      </c>
      <c r="N13" s="63">
        <v>13.488</v>
      </c>
    </row>
    <row r="14" spans="1:14" ht="29.25" customHeight="1" x14ac:dyDescent="0.2">
      <c r="A14" s="29" t="s">
        <v>119</v>
      </c>
      <c r="B14" s="15" t="s">
        <v>123</v>
      </c>
      <c r="C14" s="15" t="s">
        <v>52</v>
      </c>
      <c r="D14" s="15" t="s">
        <v>53</v>
      </c>
      <c r="E14" s="29" t="s">
        <v>124</v>
      </c>
      <c r="F14" s="29" t="s">
        <v>125</v>
      </c>
      <c r="G14" s="15" t="s">
        <v>87</v>
      </c>
      <c r="H14" s="29" t="s">
        <v>61</v>
      </c>
      <c r="I14" s="29" t="s">
        <v>58</v>
      </c>
      <c r="J14" s="29" t="s">
        <v>59</v>
      </c>
      <c r="K14" s="17">
        <v>44927</v>
      </c>
      <c r="L14" s="17">
        <v>45291</v>
      </c>
      <c r="M14" s="18" t="s">
        <v>60</v>
      </c>
      <c r="N14" s="63">
        <v>7.367</v>
      </c>
    </row>
    <row r="15" spans="1:14" ht="29.25" customHeight="1" x14ac:dyDescent="0.2">
      <c r="A15" s="29" t="s">
        <v>122</v>
      </c>
      <c r="B15" s="15" t="s">
        <v>127</v>
      </c>
      <c r="C15" s="15" t="s">
        <v>52</v>
      </c>
      <c r="D15" s="15" t="s">
        <v>53</v>
      </c>
      <c r="E15" s="29" t="s">
        <v>128</v>
      </c>
      <c r="F15" s="29" t="s">
        <v>70</v>
      </c>
      <c r="G15" s="16" t="s">
        <v>1165</v>
      </c>
      <c r="H15" s="29" t="s">
        <v>129</v>
      </c>
      <c r="I15" s="29" t="s">
        <v>58</v>
      </c>
      <c r="J15" s="29" t="s">
        <v>59</v>
      </c>
      <c r="K15" s="17">
        <v>44927</v>
      </c>
      <c r="L15" s="17">
        <v>45291</v>
      </c>
      <c r="M15" s="18" t="s">
        <v>60</v>
      </c>
      <c r="N15" s="63">
        <v>7.8449999999999998</v>
      </c>
    </row>
    <row r="16" spans="1:14" ht="29.25" customHeight="1" x14ac:dyDescent="0.2">
      <c r="A16" s="29" t="s">
        <v>126</v>
      </c>
      <c r="B16" s="15" t="s">
        <v>134</v>
      </c>
      <c r="C16" s="15" t="s">
        <v>52</v>
      </c>
      <c r="D16" s="15" t="s">
        <v>53</v>
      </c>
      <c r="E16" s="29" t="s">
        <v>135</v>
      </c>
      <c r="F16" s="29" t="s">
        <v>136</v>
      </c>
      <c r="G16" s="16" t="s">
        <v>137</v>
      </c>
      <c r="H16" s="29" t="s">
        <v>57</v>
      </c>
      <c r="I16" s="29" t="s">
        <v>58</v>
      </c>
      <c r="J16" s="29" t="s">
        <v>59</v>
      </c>
      <c r="K16" s="17">
        <v>44927</v>
      </c>
      <c r="L16" s="17">
        <v>45291</v>
      </c>
      <c r="M16" s="18" t="s">
        <v>60</v>
      </c>
      <c r="N16" s="63">
        <v>10.381</v>
      </c>
    </row>
    <row r="17" spans="1:14" ht="29.25" customHeight="1" x14ac:dyDescent="0.2">
      <c r="A17" s="29" t="s">
        <v>130</v>
      </c>
      <c r="B17" s="15" t="s">
        <v>139</v>
      </c>
      <c r="C17" s="15" t="s">
        <v>52</v>
      </c>
      <c r="D17" s="15" t="s">
        <v>53</v>
      </c>
      <c r="E17" s="29" t="s">
        <v>140</v>
      </c>
      <c r="F17" s="29" t="s">
        <v>141</v>
      </c>
      <c r="G17" s="29" t="s">
        <v>142</v>
      </c>
      <c r="H17" s="29" t="s">
        <v>143</v>
      </c>
      <c r="I17" s="29" t="s">
        <v>58</v>
      </c>
      <c r="J17" s="29" t="s">
        <v>59</v>
      </c>
      <c r="K17" s="17">
        <v>44927</v>
      </c>
      <c r="L17" s="17">
        <v>45291</v>
      </c>
      <c r="M17" s="18" t="s">
        <v>60</v>
      </c>
      <c r="N17" s="63">
        <v>10.765000000000001</v>
      </c>
    </row>
    <row r="18" spans="1:14" ht="29.25" customHeight="1" x14ac:dyDescent="0.2">
      <c r="A18" s="29" t="s">
        <v>133</v>
      </c>
      <c r="B18" s="15" t="s">
        <v>145</v>
      </c>
      <c r="C18" s="15" t="s">
        <v>52</v>
      </c>
      <c r="D18" s="15" t="s">
        <v>53</v>
      </c>
      <c r="E18" s="29" t="s">
        <v>146</v>
      </c>
      <c r="F18" s="29" t="s">
        <v>147</v>
      </c>
      <c r="G18" s="29" t="s">
        <v>148</v>
      </c>
      <c r="H18" s="29" t="s">
        <v>149</v>
      </c>
      <c r="I18" s="29" t="s">
        <v>58</v>
      </c>
      <c r="J18" s="29" t="s">
        <v>59</v>
      </c>
      <c r="K18" s="17">
        <v>44927</v>
      </c>
      <c r="L18" s="17">
        <v>45291</v>
      </c>
      <c r="M18" s="18" t="s">
        <v>60</v>
      </c>
      <c r="N18" s="63">
        <v>6.7210000000000001</v>
      </c>
    </row>
    <row r="19" spans="1:14" ht="29.25" customHeight="1" x14ac:dyDescent="0.2">
      <c r="A19" s="29" t="s">
        <v>138</v>
      </c>
      <c r="B19" s="15" t="s">
        <v>151</v>
      </c>
      <c r="C19" s="15" t="s">
        <v>52</v>
      </c>
      <c r="D19" s="15" t="s">
        <v>53</v>
      </c>
      <c r="E19" s="29" t="s">
        <v>152</v>
      </c>
      <c r="F19" s="29" t="s">
        <v>153</v>
      </c>
      <c r="G19" s="29" t="s">
        <v>154</v>
      </c>
      <c r="H19" s="29" t="s">
        <v>155</v>
      </c>
      <c r="I19" s="29" t="s">
        <v>58</v>
      </c>
      <c r="J19" s="29" t="s">
        <v>59</v>
      </c>
      <c r="K19" s="17">
        <v>44927</v>
      </c>
      <c r="L19" s="17">
        <v>45291</v>
      </c>
      <c r="M19" s="18" t="s">
        <v>60</v>
      </c>
      <c r="N19" s="63">
        <v>6.5231000000000003</v>
      </c>
    </row>
    <row r="20" spans="1:14" ht="29.25" customHeight="1" x14ac:dyDescent="0.2">
      <c r="A20" s="29" t="s">
        <v>144</v>
      </c>
      <c r="B20" s="15" t="s">
        <v>157</v>
      </c>
      <c r="C20" s="15" t="s">
        <v>52</v>
      </c>
      <c r="D20" s="15" t="s">
        <v>53</v>
      </c>
      <c r="E20" s="29" t="s">
        <v>158</v>
      </c>
      <c r="F20" s="29" t="s">
        <v>159</v>
      </c>
      <c r="G20" s="29" t="s">
        <v>56</v>
      </c>
      <c r="H20" s="29" t="s">
        <v>50</v>
      </c>
      <c r="I20" s="29" t="s">
        <v>58</v>
      </c>
      <c r="J20" s="29" t="s">
        <v>59</v>
      </c>
      <c r="K20" s="17">
        <v>44927</v>
      </c>
      <c r="L20" s="17">
        <v>45291</v>
      </c>
      <c r="M20" s="18" t="s">
        <v>60</v>
      </c>
      <c r="N20" s="63">
        <v>6.66</v>
      </c>
    </row>
    <row r="21" spans="1:14" ht="29.25" customHeight="1" x14ac:dyDescent="0.2">
      <c r="A21" s="29" t="s">
        <v>150</v>
      </c>
      <c r="B21" s="15" t="s">
        <v>161</v>
      </c>
      <c r="C21" s="15" t="s">
        <v>52</v>
      </c>
      <c r="D21" s="15" t="s">
        <v>53</v>
      </c>
      <c r="E21" s="29" t="s">
        <v>162</v>
      </c>
      <c r="F21" s="29" t="s">
        <v>163</v>
      </c>
      <c r="G21" s="29" t="s">
        <v>164</v>
      </c>
      <c r="H21" s="29" t="s">
        <v>165</v>
      </c>
      <c r="I21" s="29" t="s">
        <v>58</v>
      </c>
      <c r="J21" s="29" t="s">
        <v>59</v>
      </c>
      <c r="K21" s="17">
        <v>44927</v>
      </c>
      <c r="L21" s="17">
        <v>45291</v>
      </c>
      <c r="M21" s="18" t="s">
        <v>60</v>
      </c>
      <c r="N21" s="63">
        <v>6.3719999999999999</v>
      </c>
    </row>
    <row r="22" spans="1:14" ht="29.25" customHeight="1" x14ac:dyDescent="0.2">
      <c r="A22" s="29" t="s">
        <v>156</v>
      </c>
      <c r="B22" s="15" t="s">
        <v>167</v>
      </c>
      <c r="C22" s="15" t="s">
        <v>52</v>
      </c>
      <c r="D22" s="15" t="s">
        <v>53</v>
      </c>
      <c r="E22" s="29" t="s">
        <v>168</v>
      </c>
      <c r="F22" s="29" t="s">
        <v>169</v>
      </c>
      <c r="G22" s="29" t="s">
        <v>170</v>
      </c>
      <c r="H22" s="29" t="s">
        <v>57</v>
      </c>
      <c r="I22" s="29" t="s">
        <v>58</v>
      </c>
      <c r="J22" s="29" t="s">
        <v>59</v>
      </c>
      <c r="K22" s="17">
        <v>44927</v>
      </c>
      <c r="L22" s="17">
        <v>45291</v>
      </c>
      <c r="M22" s="18" t="s">
        <v>60</v>
      </c>
      <c r="N22" s="63">
        <v>10.359</v>
      </c>
    </row>
    <row r="23" spans="1:14" ht="29.25" customHeight="1" x14ac:dyDescent="0.2">
      <c r="A23" s="29" t="s">
        <v>160</v>
      </c>
      <c r="B23" s="15" t="s">
        <v>172</v>
      </c>
      <c r="C23" s="15" t="s">
        <v>52</v>
      </c>
      <c r="D23" s="15" t="s">
        <v>53</v>
      </c>
      <c r="E23" s="29" t="s">
        <v>120</v>
      </c>
      <c r="F23" s="15" t="s">
        <v>121</v>
      </c>
      <c r="G23" s="29" t="s">
        <v>173</v>
      </c>
      <c r="H23" s="29" t="s">
        <v>174</v>
      </c>
      <c r="I23" s="29" t="s">
        <v>58</v>
      </c>
      <c r="J23" s="29" t="s">
        <v>59</v>
      </c>
      <c r="K23" s="17">
        <v>44927</v>
      </c>
      <c r="L23" s="17">
        <v>45291</v>
      </c>
      <c r="M23" s="18" t="s">
        <v>60</v>
      </c>
      <c r="N23" s="63">
        <v>1.4530000000000001</v>
      </c>
    </row>
    <row r="24" spans="1:14" ht="29.25" customHeight="1" x14ac:dyDescent="0.2">
      <c r="A24" s="29" t="s">
        <v>166</v>
      </c>
      <c r="B24" s="15" t="s">
        <v>176</v>
      </c>
      <c r="C24" s="15" t="s">
        <v>52</v>
      </c>
      <c r="D24" s="15" t="s">
        <v>53</v>
      </c>
      <c r="E24" s="29" t="s">
        <v>177</v>
      </c>
      <c r="F24" s="29" t="s">
        <v>70</v>
      </c>
      <c r="G24" s="29" t="s">
        <v>178</v>
      </c>
      <c r="H24" s="29" t="s">
        <v>179</v>
      </c>
      <c r="I24" s="29" t="s">
        <v>58</v>
      </c>
      <c r="J24" s="29" t="s">
        <v>59</v>
      </c>
      <c r="K24" s="17">
        <v>44927</v>
      </c>
      <c r="L24" s="17">
        <v>45291</v>
      </c>
      <c r="M24" s="18" t="s">
        <v>60</v>
      </c>
      <c r="N24" s="63">
        <v>7.9271000000000003</v>
      </c>
    </row>
    <row r="25" spans="1:14" ht="29.25" customHeight="1" x14ac:dyDescent="0.2">
      <c r="A25" s="29" t="s">
        <v>171</v>
      </c>
      <c r="B25" s="15" t="s">
        <v>181</v>
      </c>
      <c r="C25" s="15" t="s">
        <v>52</v>
      </c>
      <c r="D25" s="15" t="s">
        <v>53</v>
      </c>
      <c r="E25" s="29" t="s">
        <v>182</v>
      </c>
      <c r="F25" s="29" t="s">
        <v>183</v>
      </c>
      <c r="G25" s="16" t="s">
        <v>184</v>
      </c>
      <c r="H25" s="29" t="s">
        <v>61</v>
      </c>
      <c r="I25" s="29" t="s">
        <v>58</v>
      </c>
      <c r="J25" s="29" t="s">
        <v>59</v>
      </c>
      <c r="K25" s="17">
        <v>44927</v>
      </c>
      <c r="L25" s="17">
        <v>45291</v>
      </c>
      <c r="M25" s="18" t="s">
        <v>60</v>
      </c>
      <c r="N25" s="63">
        <v>8.0960000000000001</v>
      </c>
    </row>
    <row r="26" spans="1:14" ht="29.25" customHeight="1" x14ac:dyDescent="0.2">
      <c r="A26" s="29" t="s">
        <v>175</v>
      </c>
      <c r="B26" s="15" t="s">
        <v>186</v>
      </c>
      <c r="C26" s="15" t="s">
        <v>52</v>
      </c>
      <c r="D26" s="15" t="s">
        <v>53</v>
      </c>
      <c r="E26" s="29" t="s">
        <v>158</v>
      </c>
      <c r="F26" s="29" t="s">
        <v>159</v>
      </c>
      <c r="G26" s="15" t="s">
        <v>87</v>
      </c>
      <c r="H26" s="29" t="s">
        <v>187</v>
      </c>
      <c r="I26" s="29" t="s">
        <v>58</v>
      </c>
      <c r="J26" s="29" t="s">
        <v>59</v>
      </c>
      <c r="K26" s="17">
        <v>44927</v>
      </c>
      <c r="L26" s="17">
        <v>45291</v>
      </c>
      <c r="M26" s="18" t="s">
        <v>60</v>
      </c>
      <c r="N26" s="63">
        <v>0.20599999999999999</v>
      </c>
    </row>
    <row r="27" spans="1:14" ht="29.25" customHeight="1" x14ac:dyDescent="0.2">
      <c r="A27" s="29" t="s">
        <v>180</v>
      </c>
      <c r="B27" s="15" t="s">
        <v>189</v>
      </c>
      <c r="C27" s="15" t="s">
        <v>52</v>
      </c>
      <c r="D27" s="15" t="s">
        <v>53</v>
      </c>
      <c r="E27" s="29" t="s">
        <v>190</v>
      </c>
      <c r="F27" s="29" t="s">
        <v>191</v>
      </c>
      <c r="G27" s="29" t="s">
        <v>192</v>
      </c>
      <c r="H27" s="29" t="s">
        <v>155</v>
      </c>
      <c r="I27" s="29" t="s">
        <v>58</v>
      </c>
      <c r="J27" s="29" t="s">
        <v>59</v>
      </c>
      <c r="K27" s="17">
        <v>44927</v>
      </c>
      <c r="L27" s="17">
        <v>45291</v>
      </c>
      <c r="M27" s="18" t="s">
        <v>60</v>
      </c>
      <c r="N27" s="63">
        <v>8.484</v>
      </c>
    </row>
    <row r="28" spans="1:14" ht="29.25" customHeight="1" x14ac:dyDescent="0.2">
      <c r="A28" s="29" t="s">
        <v>185</v>
      </c>
      <c r="B28" s="15" t="s">
        <v>194</v>
      </c>
      <c r="C28" s="15" t="s">
        <v>52</v>
      </c>
      <c r="D28" s="15" t="s">
        <v>53</v>
      </c>
      <c r="E28" s="29" t="s">
        <v>195</v>
      </c>
      <c r="F28" s="29" t="s">
        <v>70</v>
      </c>
      <c r="G28" s="29" t="s">
        <v>196</v>
      </c>
      <c r="H28" s="29" t="s">
        <v>61</v>
      </c>
      <c r="I28" s="29" t="s">
        <v>58</v>
      </c>
      <c r="J28" s="29" t="s">
        <v>59</v>
      </c>
      <c r="K28" s="17">
        <v>44927</v>
      </c>
      <c r="L28" s="17">
        <v>45291</v>
      </c>
      <c r="M28" s="18" t="s">
        <v>60</v>
      </c>
      <c r="N28" s="63">
        <v>43.896000000000001</v>
      </c>
    </row>
    <row r="29" spans="1:14" ht="29.25" customHeight="1" x14ac:dyDescent="0.2">
      <c r="A29" s="29" t="s">
        <v>188</v>
      </c>
      <c r="B29" s="15" t="s">
        <v>198</v>
      </c>
      <c r="C29" s="15" t="s">
        <v>52</v>
      </c>
      <c r="D29" s="15" t="s">
        <v>53</v>
      </c>
      <c r="E29" s="29" t="s">
        <v>199</v>
      </c>
      <c r="F29" s="16" t="s">
        <v>1166</v>
      </c>
      <c r="G29" s="16" t="s">
        <v>200</v>
      </c>
      <c r="H29" s="29" t="s">
        <v>109</v>
      </c>
      <c r="I29" s="29" t="s">
        <v>58</v>
      </c>
      <c r="J29" s="29" t="s">
        <v>59</v>
      </c>
      <c r="K29" s="17">
        <v>44927</v>
      </c>
      <c r="L29" s="17">
        <v>45291</v>
      </c>
      <c r="M29" s="18" t="s">
        <v>60</v>
      </c>
      <c r="N29" s="63">
        <v>7.53</v>
      </c>
    </row>
    <row r="30" spans="1:14" ht="29.25" customHeight="1" x14ac:dyDescent="0.2">
      <c r="A30" s="29" t="s">
        <v>193</v>
      </c>
      <c r="B30" s="15" t="s">
        <v>202</v>
      </c>
      <c r="C30" s="15" t="s">
        <v>52</v>
      </c>
      <c r="D30" s="15" t="s">
        <v>53</v>
      </c>
      <c r="E30" s="29" t="s">
        <v>203</v>
      </c>
      <c r="F30" s="29" t="s">
        <v>204</v>
      </c>
      <c r="G30" s="29" t="s">
        <v>56</v>
      </c>
      <c r="H30" s="29" t="s">
        <v>77</v>
      </c>
      <c r="I30" s="29" t="s">
        <v>58</v>
      </c>
      <c r="J30" s="29" t="s">
        <v>59</v>
      </c>
      <c r="K30" s="17">
        <v>44927</v>
      </c>
      <c r="L30" s="17">
        <v>45291</v>
      </c>
      <c r="M30" s="18" t="s">
        <v>60</v>
      </c>
      <c r="N30" s="63">
        <v>4.4580000000000002</v>
      </c>
    </row>
    <row r="31" spans="1:14" ht="29.25" customHeight="1" x14ac:dyDescent="0.2">
      <c r="A31" s="29" t="s">
        <v>197</v>
      </c>
      <c r="B31" s="15" t="s">
        <v>1190</v>
      </c>
      <c r="C31" s="15" t="s">
        <v>52</v>
      </c>
      <c r="D31" s="15" t="s">
        <v>53</v>
      </c>
      <c r="E31" s="29" t="s">
        <v>203</v>
      </c>
      <c r="F31" s="29" t="s">
        <v>204</v>
      </c>
      <c r="G31" s="29" t="s">
        <v>56</v>
      </c>
      <c r="H31" s="29" t="s">
        <v>77</v>
      </c>
      <c r="I31" s="29" t="s">
        <v>58</v>
      </c>
      <c r="J31" s="29" t="s">
        <v>974</v>
      </c>
      <c r="K31" s="17">
        <v>44927</v>
      </c>
      <c r="L31" s="17">
        <v>45291</v>
      </c>
      <c r="M31" s="18" t="s">
        <v>132</v>
      </c>
      <c r="N31" s="63">
        <v>1</v>
      </c>
    </row>
    <row r="32" spans="1:14" ht="29.25" customHeight="1" x14ac:dyDescent="0.2">
      <c r="A32" s="29" t="s">
        <v>201</v>
      </c>
      <c r="B32" s="15" t="s">
        <v>1191</v>
      </c>
      <c r="C32" s="15" t="s">
        <v>52</v>
      </c>
      <c r="D32" s="15" t="s">
        <v>53</v>
      </c>
      <c r="E32" s="29" t="s">
        <v>203</v>
      </c>
      <c r="F32" s="29" t="s">
        <v>204</v>
      </c>
      <c r="G32" s="29" t="s">
        <v>56</v>
      </c>
      <c r="H32" s="29" t="s">
        <v>77</v>
      </c>
      <c r="I32" s="29" t="s">
        <v>58</v>
      </c>
      <c r="J32" s="29" t="s">
        <v>974</v>
      </c>
      <c r="K32" s="17">
        <v>44927</v>
      </c>
      <c r="L32" s="17">
        <v>45291</v>
      </c>
      <c r="M32" s="18" t="s">
        <v>132</v>
      </c>
      <c r="N32" s="63">
        <v>1</v>
      </c>
    </row>
    <row r="33" spans="1:14" ht="29.25" customHeight="1" x14ac:dyDescent="0.2">
      <c r="A33" s="29" t="s">
        <v>205</v>
      </c>
      <c r="B33" s="15" t="s">
        <v>206</v>
      </c>
      <c r="C33" s="15" t="s">
        <v>52</v>
      </c>
      <c r="D33" s="15" t="s">
        <v>53</v>
      </c>
      <c r="E33" s="29" t="s">
        <v>158</v>
      </c>
      <c r="F33" s="29" t="s">
        <v>159</v>
      </c>
      <c r="G33" s="15" t="s">
        <v>207</v>
      </c>
      <c r="H33" s="29" t="s">
        <v>208</v>
      </c>
      <c r="I33" s="29" t="s">
        <v>58</v>
      </c>
      <c r="J33" s="29" t="s">
        <v>59</v>
      </c>
      <c r="K33" s="17">
        <v>44927</v>
      </c>
      <c r="L33" s="17">
        <v>45291</v>
      </c>
      <c r="M33" s="18" t="s">
        <v>60</v>
      </c>
      <c r="N33" s="63">
        <v>16.082999999999998</v>
      </c>
    </row>
    <row r="34" spans="1:14" ht="29.25" customHeight="1" x14ac:dyDescent="0.2">
      <c r="A34" s="29" t="s">
        <v>209</v>
      </c>
      <c r="B34" s="15" t="s">
        <v>212</v>
      </c>
      <c r="C34" s="15" t="s">
        <v>52</v>
      </c>
      <c r="D34" s="15" t="s">
        <v>53</v>
      </c>
      <c r="E34" s="29" t="s">
        <v>213</v>
      </c>
      <c r="F34" s="29" t="s">
        <v>214</v>
      </c>
      <c r="G34" s="16" t="s">
        <v>200</v>
      </c>
      <c r="H34" s="29" t="s">
        <v>215</v>
      </c>
      <c r="I34" s="29" t="s">
        <v>58</v>
      </c>
      <c r="J34" s="29" t="s">
        <v>59</v>
      </c>
      <c r="K34" s="17">
        <v>44927</v>
      </c>
      <c r="L34" s="17">
        <v>45291</v>
      </c>
      <c r="M34" s="18" t="s">
        <v>60</v>
      </c>
      <c r="N34" s="63">
        <v>5.4740000000000002</v>
      </c>
    </row>
    <row r="35" spans="1:14" ht="29.25" customHeight="1" x14ac:dyDescent="0.2">
      <c r="A35" s="29" t="s">
        <v>211</v>
      </c>
      <c r="B35" s="15" t="s">
        <v>217</v>
      </c>
      <c r="C35" s="15" t="s">
        <v>52</v>
      </c>
      <c r="D35" s="15" t="s">
        <v>53</v>
      </c>
      <c r="E35" s="29" t="s">
        <v>182</v>
      </c>
      <c r="F35" s="29" t="s">
        <v>183</v>
      </c>
      <c r="G35" s="16" t="s">
        <v>218</v>
      </c>
      <c r="H35" s="29" t="s">
        <v>219</v>
      </c>
      <c r="I35" s="29" t="s">
        <v>58</v>
      </c>
      <c r="J35" s="29" t="s">
        <v>59</v>
      </c>
      <c r="K35" s="17">
        <v>44927</v>
      </c>
      <c r="L35" s="17">
        <v>45291</v>
      </c>
      <c r="M35" s="18" t="s">
        <v>60</v>
      </c>
      <c r="N35" s="63">
        <v>7.8040000000000003</v>
      </c>
    </row>
    <row r="36" spans="1:14" ht="29.25" customHeight="1" x14ac:dyDescent="0.2">
      <c r="A36" s="29" t="s">
        <v>216</v>
      </c>
      <c r="B36" s="15" t="s">
        <v>222</v>
      </c>
      <c r="C36" s="15" t="s">
        <v>52</v>
      </c>
      <c r="D36" s="15" t="s">
        <v>53</v>
      </c>
      <c r="E36" s="29" t="s">
        <v>168</v>
      </c>
      <c r="F36" s="29" t="s">
        <v>169</v>
      </c>
      <c r="G36" s="29" t="s">
        <v>223</v>
      </c>
      <c r="H36" s="29" t="s">
        <v>224</v>
      </c>
      <c r="I36" s="29" t="s">
        <v>58</v>
      </c>
      <c r="J36" s="29" t="s">
        <v>59</v>
      </c>
      <c r="K36" s="17">
        <v>44927</v>
      </c>
      <c r="L36" s="17">
        <v>45291</v>
      </c>
      <c r="M36" s="18" t="s">
        <v>60</v>
      </c>
      <c r="N36" s="63">
        <v>8.8550000000000004</v>
      </c>
    </row>
    <row r="37" spans="1:14" ht="29.25" customHeight="1" x14ac:dyDescent="0.2">
      <c r="A37" s="29" t="s">
        <v>220</v>
      </c>
      <c r="B37" s="15" t="s">
        <v>226</v>
      </c>
      <c r="C37" s="15" t="s">
        <v>52</v>
      </c>
      <c r="D37" s="16" t="s">
        <v>98</v>
      </c>
      <c r="E37" s="29" t="s">
        <v>227</v>
      </c>
      <c r="F37" s="29" t="s">
        <v>228</v>
      </c>
      <c r="G37" s="16" t="s">
        <v>229</v>
      </c>
      <c r="H37" s="29" t="s">
        <v>230</v>
      </c>
      <c r="I37" s="29" t="s">
        <v>58</v>
      </c>
      <c r="J37" s="29" t="s">
        <v>59</v>
      </c>
      <c r="K37" s="17">
        <v>44927</v>
      </c>
      <c r="L37" s="17">
        <v>45291</v>
      </c>
      <c r="M37" s="18" t="s">
        <v>60</v>
      </c>
      <c r="N37" s="63">
        <v>8.1150000000000002</v>
      </c>
    </row>
    <row r="38" spans="1:14" ht="29.25" customHeight="1" x14ac:dyDescent="0.2">
      <c r="A38" s="29" t="s">
        <v>221</v>
      </c>
      <c r="B38" s="15" t="s">
        <v>232</v>
      </c>
      <c r="C38" s="15" t="s">
        <v>52</v>
      </c>
      <c r="D38" s="16" t="s">
        <v>98</v>
      </c>
      <c r="E38" s="29" t="s">
        <v>233</v>
      </c>
      <c r="F38" s="16" t="s">
        <v>1194</v>
      </c>
      <c r="G38" s="15" t="s">
        <v>234</v>
      </c>
      <c r="H38" s="29" t="s">
        <v>72</v>
      </c>
      <c r="I38" s="29" t="s">
        <v>58</v>
      </c>
      <c r="J38" s="29" t="s">
        <v>59</v>
      </c>
      <c r="K38" s="17">
        <v>44927</v>
      </c>
      <c r="L38" s="17">
        <v>45291</v>
      </c>
      <c r="M38" s="18" t="s">
        <v>60</v>
      </c>
      <c r="N38" s="63">
        <v>9.5510000000000002</v>
      </c>
    </row>
    <row r="39" spans="1:14" ht="29.25" customHeight="1" x14ac:dyDescent="0.2">
      <c r="A39" s="29" t="s">
        <v>225</v>
      </c>
      <c r="B39" s="15" t="s">
        <v>236</v>
      </c>
      <c r="C39" s="15" t="s">
        <v>52</v>
      </c>
      <c r="D39" s="15" t="s">
        <v>53</v>
      </c>
      <c r="E39" s="29" t="s">
        <v>237</v>
      </c>
      <c r="F39" s="29" t="s">
        <v>238</v>
      </c>
      <c r="G39" s="16" t="s">
        <v>239</v>
      </c>
      <c r="H39" s="29"/>
      <c r="I39" s="29" t="s">
        <v>58</v>
      </c>
      <c r="J39" s="29" t="s">
        <v>59</v>
      </c>
      <c r="K39" s="17">
        <v>44927</v>
      </c>
      <c r="L39" s="17">
        <v>45291</v>
      </c>
      <c r="M39" s="18" t="s">
        <v>60</v>
      </c>
      <c r="N39" s="63">
        <v>7.1539999999999999</v>
      </c>
    </row>
    <row r="40" spans="1:14" ht="29.25" customHeight="1" x14ac:dyDescent="0.2">
      <c r="A40" s="29" t="s">
        <v>231</v>
      </c>
      <c r="B40" s="15" t="s">
        <v>241</v>
      </c>
      <c r="C40" s="15" t="s">
        <v>52</v>
      </c>
      <c r="D40" s="15" t="s">
        <v>53</v>
      </c>
      <c r="E40" s="29" t="s">
        <v>242</v>
      </c>
      <c r="F40" s="29" t="s">
        <v>243</v>
      </c>
      <c r="G40" s="29" t="s">
        <v>244</v>
      </c>
      <c r="H40" s="29" t="s">
        <v>245</v>
      </c>
      <c r="I40" s="29" t="s">
        <v>58</v>
      </c>
      <c r="J40" s="29" t="s">
        <v>59</v>
      </c>
      <c r="K40" s="17">
        <v>44927</v>
      </c>
      <c r="L40" s="17">
        <v>45291</v>
      </c>
      <c r="M40" s="18" t="s">
        <v>60</v>
      </c>
      <c r="N40" s="63">
        <v>7.8979999999999997</v>
      </c>
    </row>
    <row r="41" spans="1:14" ht="29.25" customHeight="1" x14ac:dyDescent="0.2">
      <c r="A41" s="29" t="s">
        <v>235</v>
      </c>
      <c r="B41" s="15" t="s">
        <v>247</v>
      </c>
      <c r="C41" s="15" t="s">
        <v>52</v>
      </c>
      <c r="D41" s="15" t="s">
        <v>53</v>
      </c>
      <c r="E41" s="29" t="s">
        <v>248</v>
      </c>
      <c r="F41" s="29" t="s">
        <v>159</v>
      </c>
      <c r="G41" s="29" t="s">
        <v>249</v>
      </c>
      <c r="H41" s="29" t="s">
        <v>187</v>
      </c>
      <c r="I41" s="29" t="s">
        <v>58</v>
      </c>
      <c r="J41" s="29" t="s">
        <v>59</v>
      </c>
      <c r="K41" s="17">
        <v>44927</v>
      </c>
      <c r="L41" s="17">
        <v>45291</v>
      </c>
      <c r="M41" s="18" t="s">
        <v>132</v>
      </c>
      <c r="N41" s="63">
        <v>8.4309999999999992</v>
      </c>
    </row>
    <row r="42" spans="1:14" ht="29.25" customHeight="1" x14ac:dyDescent="0.2">
      <c r="A42" s="29" t="s">
        <v>240</v>
      </c>
      <c r="B42" s="15" t="s">
        <v>251</v>
      </c>
      <c r="C42" s="15" t="s">
        <v>52</v>
      </c>
      <c r="D42" s="15" t="s">
        <v>53</v>
      </c>
      <c r="E42" s="29" t="s">
        <v>182</v>
      </c>
      <c r="F42" s="29" t="s">
        <v>183</v>
      </c>
      <c r="G42" s="29" t="s">
        <v>252</v>
      </c>
      <c r="H42" s="29" t="s">
        <v>253</v>
      </c>
      <c r="I42" s="29" t="s">
        <v>58</v>
      </c>
      <c r="J42" s="29" t="s">
        <v>59</v>
      </c>
      <c r="K42" s="17">
        <v>44927</v>
      </c>
      <c r="L42" s="17">
        <v>45291</v>
      </c>
      <c r="M42" s="18" t="s">
        <v>60</v>
      </c>
      <c r="N42" s="63">
        <v>5.226</v>
      </c>
    </row>
    <row r="43" spans="1:14" ht="29.25" customHeight="1" x14ac:dyDescent="0.2">
      <c r="A43" s="29" t="s">
        <v>246</v>
      </c>
      <c r="B43" s="15" t="s">
        <v>255</v>
      </c>
      <c r="C43" s="15" t="s">
        <v>52</v>
      </c>
      <c r="D43" s="16" t="s">
        <v>98</v>
      </c>
      <c r="E43" s="29" t="s">
        <v>256</v>
      </c>
      <c r="F43" s="29" t="s">
        <v>257</v>
      </c>
      <c r="G43" s="29" t="s">
        <v>173</v>
      </c>
      <c r="H43" s="29" t="s">
        <v>258</v>
      </c>
      <c r="I43" s="29" t="s">
        <v>58</v>
      </c>
      <c r="J43" s="29" t="s">
        <v>259</v>
      </c>
      <c r="K43" s="17">
        <v>44927</v>
      </c>
      <c r="L43" s="17">
        <v>45291</v>
      </c>
      <c r="M43" s="18" t="s">
        <v>60</v>
      </c>
      <c r="N43" s="63">
        <v>13.507</v>
      </c>
    </row>
    <row r="44" spans="1:14" ht="29.25" customHeight="1" x14ac:dyDescent="0.2">
      <c r="A44" s="29" t="s">
        <v>250</v>
      </c>
      <c r="B44" s="15" t="s">
        <v>261</v>
      </c>
      <c r="C44" s="15" t="s">
        <v>52</v>
      </c>
      <c r="D44" s="15" t="s">
        <v>53</v>
      </c>
      <c r="E44" s="29" t="s">
        <v>262</v>
      </c>
      <c r="F44" s="29" t="s">
        <v>70</v>
      </c>
      <c r="G44" s="16" t="s">
        <v>263</v>
      </c>
      <c r="H44" s="29" t="s">
        <v>264</v>
      </c>
      <c r="I44" s="29" t="s">
        <v>58</v>
      </c>
      <c r="J44" s="29" t="s">
        <v>59</v>
      </c>
      <c r="K44" s="17">
        <v>44927</v>
      </c>
      <c r="L44" s="17">
        <v>45291</v>
      </c>
      <c r="M44" s="18" t="s">
        <v>60</v>
      </c>
      <c r="N44" s="63">
        <v>6.7149999999999999</v>
      </c>
    </row>
    <row r="45" spans="1:14" s="10" customFormat="1" ht="29.25" customHeight="1" x14ac:dyDescent="0.2">
      <c r="A45" s="29" t="s">
        <v>254</v>
      </c>
      <c r="B45" s="15" t="s">
        <v>266</v>
      </c>
      <c r="C45" s="16" t="s">
        <v>267</v>
      </c>
      <c r="D45" s="16" t="s">
        <v>1265</v>
      </c>
      <c r="E45" s="19" t="s">
        <v>1087</v>
      </c>
      <c r="F45" s="29" t="s">
        <v>269</v>
      </c>
      <c r="G45" s="16" t="s">
        <v>200</v>
      </c>
      <c r="H45" s="29" t="s">
        <v>270</v>
      </c>
      <c r="I45" s="29" t="s">
        <v>58</v>
      </c>
      <c r="J45" s="29" t="s">
        <v>59</v>
      </c>
      <c r="K45" s="17">
        <v>44927</v>
      </c>
      <c r="L45" s="17">
        <v>45291</v>
      </c>
      <c r="M45" s="18" t="s">
        <v>60</v>
      </c>
      <c r="N45" s="63">
        <v>8.161999999999999</v>
      </c>
    </row>
    <row r="46" spans="1:14" s="10" customFormat="1" ht="29.25" customHeight="1" x14ac:dyDescent="0.2">
      <c r="A46" s="29" t="s">
        <v>260</v>
      </c>
      <c r="B46" s="15" t="s">
        <v>272</v>
      </c>
      <c r="C46" s="16" t="s">
        <v>267</v>
      </c>
      <c r="D46" s="16" t="s">
        <v>1265</v>
      </c>
      <c r="E46" s="29" t="s">
        <v>273</v>
      </c>
      <c r="F46" s="29" t="s">
        <v>274</v>
      </c>
      <c r="G46" s="16" t="s">
        <v>275</v>
      </c>
      <c r="H46" s="29" t="s">
        <v>50</v>
      </c>
      <c r="I46" s="29" t="s">
        <v>58</v>
      </c>
      <c r="J46" s="29" t="s">
        <v>59</v>
      </c>
      <c r="K46" s="17">
        <v>44927</v>
      </c>
      <c r="L46" s="17">
        <v>45291</v>
      </c>
      <c r="M46" s="18" t="s">
        <v>60</v>
      </c>
      <c r="N46" s="63">
        <v>8.879999999999999</v>
      </c>
    </row>
    <row r="47" spans="1:14" ht="29.25" customHeight="1" x14ac:dyDescent="0.2">
      <c r="A47" s="29" t="s">
        <v>265</v>
      </c>
      <c r="B47" s="15" t="s">
        <v>277</v>
      </c>
      <c r="C47" s="16" t="s">
        <v>267</v>
      </c>
      <c r="D47" s="15" t="s">
        <v>278</v>
      </c>
      <c r="E47" s="29" t="s">
        <v>279</v>
      </c>
      <c r="F47" s="19" t="s">
        <v>280</v>
      </c>
      <c r="G47" s="16" t="s">
        <v>200</v>
      </c>
      <c r="H47" s="29" t="s">
        <v>281</v>
      </c>
      <c r="I47" s="29" t="s">
        <v>58</v>
      </c>
      <c r="J47" s="29" t="s">
        <v>59</v>
      </c>
      <c r="K47" s="17">
        <v>44927</v>
      </c>
      <c r="L47" s="17">
        <v>45291</v>
      </c>
      <c r="M47" s="18"/>
      <c r="N47" s="63">
        <v>4.8949999999999996</v>
      </c>
    </row>
    <row r="48" spans="1:14" ht="29.25" customHeight="1" x14ac:dyDescent="0.2">
      <c r="A48" s="29" t="s">
        <v>271</v>
      </c>
      <c r="B48" s="15" t="s">
        <v>283</v>
      </c>
      <c r="C48" s="16" t="s">
        <v>267</v>
      </c>
      <c r="D48" s="15" t="s">
        <v>278</v>
      </c>
      <c r="E48" s="29" t="s">
        <v>284</v>
      </c>
      <c r="F48" s="19" t="s">
        <v>280</v>
      </c>
      <c r="G48" s="16" t="s">
        <v>285</v>
      </c>
      <c r="H48" s="29" t="s">
        <v>50</v>
      </c>
      <c r="I48" s="29" t="s">
        <v>58</v>
      </c>
      <c r="J48" s="29" t="s">
        <v>59</v>
      </c>
      <c r="K48" s="17">
        <v>44927</v>
      </c>
      <c r="L48" s="17">
        <v>45291</v>
      </c>
      <c r="M48" s="18"/>
      <c r="N48" s="63">
        <v>1</v>
      </c>
    </row>
    <row r="49" spans="1:14" s="10" customFormat="1" ht="29.25" customHeight="1" x14ac:dyDescent="0.2">
      <c r="A49" s="29" t="s">
        <v>276</v>
      </c>
      <c r="B49" s="15" t="s">
        <v>287</v>
      </c>
      <c r="C49" s="16" t="s">
        <v>267</v>
      </c>
      <c r="D49" s="16" t="s">
        <v>1265</v>
      </c>
      <c r="E49" s="29" t="s">
        <v>288</v>
      </c>
      <c r="F49" s="29" t="s">
        <v>289</v>
      </c>
      <c r="G49" s="29" t="s">
        <v>290</v>
      </c>
      <c r="H49" s="29" t="s">
        <v>291</v>
      </c>
      <c r="I49" s="29" t="s">
        <v>58</v>
      </c>
      <c r="J49" s="29" t="s">
        <v>59</v>
      </c>
      <c r="K49" s="17">
        <v>44927</v>
      </c>
      <c r="L49" s="17">
        <v>45291</v>
      </c>
      <c r="M49" s="18" t="s">
        <v>60</v>
      </c>
      <c r="N49" s="63">
        <v>7.4989999999999997</v>
      </c>
    </row>
    <row r="50" spans="1:14" ht="29.25" customHeight="1" x14ac:dyDescent="0.2">
      <c r="A50" s="29" t="s">
        <v>282</v>
      </c>
      <c r="B50" s="15" t="s">
        <v>293</v>
      </c>
      <c r="C50" s="16" t="s">
        <v>267</v>
      </c>
      <c r="D50" s="16" t="s">
        <v>1265</v>
      </c>
      <c r="E50" s="29" t="s">
        <v>294</v>
      </c>
      <c r="F50" s="16" t="s">
        <v>295</v>
      </c>
      <c r="G50" s="29" t="s">
        <v>296</v>
      </c>
      <c r="H50" s="29" t="s">
        <v>50</v>
      </c>
      <c r="I50" s="29" t="s">
        <v>58</v>
      </c>
      <c r="J50" s="29" t="s">
        <v>59</v>
      </c>
      <c r="K50" s="17">
        <v>44927</v>
      </c>
      <c r="L50" s="17">
        <v>45291</v>
      </c>
      <c r="M50" s="18"/>
      <c r="N50" s="63">
        <v>5.548</v>
      </c>
    </row>
    <row r="51" spans="1:14" ht="29.25" customHeight="1" x14ac:dyDescent="0.2">
      <c r="A51" s="29" t="s">
        <v>286</v>
      </c>
      <c r="B51" s="15" t="s">
        <v>298</v>
      </c>
      <c r="C51" s="16" t="s">
        <v>267</v>
      </c>
      <c r="D51" s="16" t="s">
        <v>798</v>
      </c>
      <c r="E51" s="29" t="s">
        <v>299</v>
      </c>
      <c r="F51" s="29" t="s">
        <v>300</v>
      </c>
      <c r="G51" s="29" t="s">
        <v>301</v>
      </c>
      <c r="H51" s="29"/>
      <c r="I51" s="29" t="s">
        <v>58</v>
      </c>
      <c r="J51" s="29" t="s">
        <v>59</v>
      </c>
      <c r="K51" s="17">
        <v>44927</v>
      </c>
      <c r="L51" s="17">
        <v>45291</v>
      </c>
      <c r="M51" s="18"/>
      <c r="N51" s="63">
        <v>8.8439999999999994</v>
      </c>
    </row>
    <row r="52" spans="1:14" ht="29.25" customHeight="1" x14ac:dyDescent="0.2">
      <c r="A52" s="29" t="s">
        <v>292</v>
      </c>
      <c r="B52" s="15" t="s">
        <v>303</v>
      </c>
      <c r="C52" s="16" t="s">
        <v>267</v>
      </c>
      <c r="D52" s="15" t="s">
        <v>278</v>
      </c>
      <c r="E52" s="29" t="s">
        <v>304</v>
      </c>
      <c r="F52" s="29" t="s">
        <v>305</v>
      </c>
      <c r="G52" s="15" t="s">
        <v>306</v>
      </c>
      <c r="H52" s="29" t="s">
        <v>307</v>
      </c>
      <c r="I52" s="29" t="s">
        <v>58</v>
      </c>
      <c r="J52" s="29" t="s">
        <v>59</v>
      </c>
      <c r="K52" s="17">
        <v>44927</v>
      </c>
      <c r="L52" s="17">
        <v>45291</v>
      </c>
      <c r="M52" s="18" t="s">
        <v>60</v>
      </c>
      <c r="N52" s="63">
        <v>2.98</v>
      </c>
    </row>
    <row r="53" spans="1:14" s="10" customFormat="1" ht="29.25" customHeight="1" x14ac:dyDescent="0.2">
      <c r="A53" s="29" t="s">
        <v>297</v>
      </c>
      <c r="B53" s="15" t="s">
        <v>309</v>
      </c>
      <c r="C53" s="16" t="s">
        <v>267</v>
      </c>
      <c r="D53" s="16" t="s">
        <v>1265</v>
      </c>
      <c r="E53" s="29" t="s">
        <v>310</v>
      </c>
      <c r="F53" s="16" t="s">
        <v>311</v>
      </c>
      <c r="G53" s="29" t="s">
        <v>312</v>
      </c>
      <c r="H53" s="29" t="s">
        <v>313</v>
      </c>
      <c r="I53" s="29" t="s">
        <v>58</v>
      </c>
      <c r="J53" s="29" t="s">
        <v>59</v>
      </c>
      <c r="K53" s="17">
        <v>44927</v>
      </c>
      <c r="L53" s="17">
        <v>45291</v>
      </c>
      <c r="M53" s="18"/>
      <c r="N53" s="63">
        <v>6.4820000000000002</v>
      </c>
    </row>
    <row r="54" spans="1:14" ht="29.25" customHeight="1" x14ac:dyDescent="0.2">
      <c r="A54" s="29" t="s">
        <v>302</v>
      </c>
      <c r="B54" s="15" t="s">
        <v>315</v>
      </c>
      <c r="C54" s="16" t="s">
        <v>267</v>
      </c>
      <c r="D54" s="15" t="s">
        <v>278</v>
      </c>
      <c r="E54" s="29" t="s">
        <v>316</v>
      </c>
      <c r="F54" s="29" t="s">
        <v>317</v>
      </c>
      <c r="G54" s="16" t="s">
        <v>318</v>
      </c>
      <c r="H54" s="29"/>
      <c r="I54" s="29" t="s">
        <v>58</v>
      </c>
      <c r="J54" s="29" t="s">
        <v>59</v>
      </c>
      <c r="K54" s="17">
        <v>44927</v>
      </c>
      <c r="L54" s="17">
        <v>45291</v>
      </c>
      <c r="M54" s="18"/>
      <c r="N54" s="63">
        <v>5.7460000000000004</v>
      </c>
    </row>
    <row r="55" spans="1:14" s="10" customFormat="1" ht="29.25" customHeight="1" x14ac:dyDescent="0.2">
      <c r="A55" s="29" t="s">
        <v>308</v>
      </c>
      <c r="B55" s="15" t="s">
        <v>320</v>
      </c>
      <c r="C55" s="16" t="s">
        <v>267</v>
      </c>
      <c r="D55" s="16" t="s">
        <v>1265</v>
      </c>
      <c r="E55" s="29" t="s">
        <v>321</v>
      </c>
      <c r="F55" s="29" t="s">
        <v>269</v>
      </c>
      <c r="G55" s="16" t="s">
        <v>322</v>
      </c>
      <c r="H55" s="29" t="s">
        <v>323</v>
      </c>
      <c r="I55" s="29" t="s">
        <v>58</v>
      </c>
      <c r="J55" s="29" t="s">
        <v>59</v>
      </c>
      <c r="K55" s="17">
        <v>44927</v>
      </c>
      <c r="L55" s="17">
        <v>45291</v>
      </c>
      <c r="M55" s="18"/>
      <c r="N55" s="63">
        <v>5.8219999999999992</v>
      </c>
    </row>
    <row r="56" spans="1:14" s="10" customFormat="1" ht="29.25" customHeight="1" x14ac:dyDescent="0.2">
      <c r="A56" s="29" t="s">
        <v>314</v>
      </c>
      <c r="B56" s="15" t="s">
        <v>325</v>
      </c>
      <c r="C56" s="16" t="s">
        <v>267</v>
      </c>
      <c r="D56" s="16" t="s">
        <v>1265</v>
      </c>
      <c r="E56" s="29" t="s">
        <v>326</v>
      </c>
      <c r="F56" s="29" t="s">
        <v>274</v>
      </c>
      <c r="G56" s="29" t="s">
        <v>327</v>
      </c>
      <c r="H56" s="29" t="s">
        <v>61</v>
      </c>
      <c r="I56" s="29" t="s">
        <v>58</v>
      </c>
      <c r="J56" s="29" t="s">
        <v>59</v>
      </c>
      <c r="K56" s="17">
        <v>44927</v>
      </c>
      <c r="L56" s="17">
        <v>45291</v>
      </c>
      <c r="M56" s="18" t="s">
        <v>60</v>
      </c>
      <c r="N56" s="63">
        <v>7.5830000000000002</v>
      </c>
    </row>
    <row r="57" spans="1:14" ht="29.25" customHeight="1" x14ac:dyDescent="0.2">
      <c r="A57" s="29" t="s">
        <v>319</v>
      </c>
      <c r="B57" s="15" t="s">
        <v>329</v>
      </c>
      <c r="C57" s="16" t="s">
        <v>267</v>
      </c>
      <c r="D57" s="15" t="s">
        <v>278</v>
      </c>
      <c r="E57" s="29" t="s">
        <v>330</v>
      </c>
      <c r="F57" s="16" t="s">
        <v>331</v>
      </c>
      <c r="G57" s="15" t="s">
        <v>207</v>
      </c>
      <c r="H57" s="29" t="s">
        <v>61</v>
      </c>
      <c r="I57" s="29" t="s">
        <v>58</v>
      </c>
      <c r="J57" s="29" t="s">
        <v>59</v>
      </c>
      <c r="K57" s="17">
        <v>44927</v>
      </c>
      <c r="L57" s="17">
        <v>45291</v>
      </c>
      <c r="M57" s="18"/>
      <c r="N57" s="63">
        <v>6.0640000000000001</v>
      </c>
    </row>
    <row r="58" spans="1:14" ht="29.25" customHeight="1" x14ac:dyDescent="0.2">
      <c r="A58" s="29" t="s">
        <v>324</v>
      </c>
      <c r="B58" s="15" t="s">
        <v>333</v>
      </c>
      <c r="C58" s="16" t="s">
        <v>267</v>
      </c>
      <c r="D58" s="15" t="s">
        <v>278</v>
      </c>
      <c r="E58" s="29" t="s">
        <v>334</v>
      </c>
      <c r="F58" s="15" t="s">
        <v>335</v>
      </c>
      <c r="G58" s="16" t="s">
        <v>1104</v>
      </c>
      <c r="H58" s="29" t="s">
        <v>114</v>
      </c>
      <c r="I58" s="29" t="s">
        <v>58</v>
      </c>
      <c r="J58" s="29" t="s">
        <v>59</v>
      </c>
      <c r="K58" s="17">
        <v>44927</v>
      </c>
      <c r="L58" s="17">
        <v>45291</v>
      </c>
      <c r="M58" s="18"/>
      <c r="N58" s="63">
        <v>7.5810000000000004</v>
      </c>
    </row>
    <row r="59" spans="1:14" s="10" customFormat="1" ht="29.25" customHeight="1" x14ac:dyDescent="0.2">
      <c r="A59" s="29" t="s">
        <v>328</v>
      </c>
      <c r="B59" s="15" t="s">
        <v>337</v>
      </c>
      <c r="C59" s="16" t="s">
        <v>267</v>
      </c>
      <c r="D59" s="16" t="s">
        <v>1265</v>
      </c>
      <c r="E59" s="29" t="s">
        <v>338</v>
      </c>
      <c r="F59" s="29" t="s">
        <v>339</v>
      </c>
      <c r="G59" s="29" t="s">
        <v>340</v>
      </c>
      <c r="H59" s="16" t="s">
        <v>341</v>
      </c>
      <c r="I59" s="29" t="s">
        <v>58</v>
      </c>
      <c r="J59" s="29" t="s">
        <v>59</v>
      </c>
      <c r="K59" s="17">
        <v>44927</v>
      </c>
      <c r="L59" s="17">
        <v>45291</v>
      </c>
      <c r="M59" s="18"/>
      <c r="N59" s="63">
        <v>5.819</v>
      </c>
    </row>
    <row r="60" spans="1:14" s="10" customFormat="1" ht="29.25" customHeight="1" x14ac:dyDescent="0.2">
      <c r="A60" s="29" t="s">
        <v>332</v>
      </c>
      <c r="B60" s="15" t="s">
        <v>343</v>
      </c>
      <c r="C60" s="16" t="s">
        <v>267</v>
      </c>
      <c r="D60" s="16" t="s">
        <v>1265</v>
      </c>
      <c r="E60" s="29" t="s">
        <v>344</v>
      </c>
      <c r="F60" s="15" t="s">
        <v>345</v>
      </c>
      <c r="G60" s="19" t="s">
        <v>346</v>
      </c>
      <c r="H60" s="29" t="s">
        <v>77</v>
      </c>
      <c r="I60" s="29" t="s">
        <v>58</v>
      </c>
      <c r="J60" s="29" t="s">
        <v>59</v>
      </c>
      <c r="K60" s="17">
        <v>44927</v>
      </c>
      <c r="L60" s="17">
        <v>45291</v>
      </c>
      <c r="M60" s="18" t="s">
        <v>132</v>
      </c>
      <c r="N60" s="63">
        <v>3.8360000000000003</v>
      </c>
    </row>
    <row r="61" spans="1:14" s="10" customFormat="1" ht="29.25" customHeight="1" x14ac:dyDescent="0.2">
      <c r="A61" s="29" t="s">
        <v>336</v>
      </c>
      <c r="B61" s="16" t="s">
        <v>1266</v>
      </c>
      <c r="C61" s="16" t="s">
        <v>267</v>
      </c>
      <c r="D61" s="16" t="s">
        <v>1265</v>
      </c>
      <c r="E61" s="29" t="s">
        <v>348</v>
      </c>
      <c r="F61" s="29" t="s">
        <v>349</v>
      </c>
      <c r="G61" s="29" t="s">
        <v>350</v>
      </c>
      <c r="H61" s="29" t="s">
        <v>77</v>
      </c>
      <c r="I61" s="29" t="s">
        <v>58</v>
      </c>
      <c r="J61" s="29" t="s">
        <v>59</v>
      </c>
      <c r="K61" s="17">
        <v>44927</v>
      </c>
      <c r="L61" s="17">
        <v>45291</v>
      </c>
      <c r="M61" s="18" t="s">
        <v>60</v>
      </c>
      <c r="N61" s="63">
        <v>14.483000000000001</v>
      </c>
    </row>
    <row r="62" spans="1:14" s="10" customFormat="1" ht="29.25" customHeight="1" x14ac:dyDescent="0.2">
      <c r="A62" s="29" t="s">
        <v>342</v>
      </c>
      <c r="B62" s="15" t="s">
        <v>352</v>
      </c>
      <c r="C62" s="16" t="s">
        <v>267</v>
      </c>
      <c r="D62" s="16" t="s">
        <v>1265</v>
      </c>
      <c r="E62" s="29" t="s">
        <v>353</v>
      </c>
      <c r="F62" s="29" t="s">
        <v>354</v>
      </c>
      <c r="G62" s="29" t="s">
        <v>355</v>
      </c>
      <c r="H62" s="29" t="s">
        <v>356</v>
      </c>
      <c r="I62" s="29" t="s">
        <v>58</v>
      </c>
      <c r="J62" s="29" t="s">
        <v>59</v>
      </c>
      <c r="K62" s="17">
        <v>44927</v>
      </c>
      <c r="L62" s="17">
        <v>45291</v>
      </c>
      <c r="M62" s="18" t="s">
        <v>60</v>
      </c>
      <c r="N62" s="63">
        <v>7.6579999999999995</v>
      </c>
    </row>
    <row r="63" spans="1:14" s="10" customFormat="1" ht="29.25" customHeight="1" x14ac:dyDescent="0.2">
      <c r="A63" s="29" t="s">
        <v>347</v>
      </c>
      <c r="B63" s="15" t="s">
        <v>358</v>
      </c>
      <c r="C63" s="16" t="s">
        <v>267</v>
      </c>
      <c r="D63" s="16" t="s">
        <v>1265</v>
      </c>
      <c r="E63" s="29" t="s">
        <v>359</v>
      </c>
      <c r="F63" s="29" t="s">
        <v>360</v>
      </c>
      <c r="G63" s="29" t="s">
        <v>361</v>
      </c>
      <c r="H63" s="29" t="s">
        <v>187</v>
      </c>
      <c r="I63" s="29" t="s">
        <v>58</v>
      </c>
      <c r="J63" s="29" t="s">
        <v>59</v>
      </c>
      <c r="K63" s="17">
        <v>44927</v>
      </c>
      <c r="L63" s="17">
        <v>45291</v>
      </c>
      <c r="M63" s="18" t="s">
        <v>60</v>
      </c>
      <c r="N63" s="63">
        <v>6.5009999999999994</v>
      </c>
    </row>
    <row r="64" spans="1:14" ht="29.25" customHeight="1" x14ac:dyDescent="0.2">
      <c r="A64" s="29" t="s">
        <v>351</v>
      </c>
      <c r="B64" s="32" t="s">
        <v>1268</v>
      </c>
      <c r="C64" s="16" t="s">
        <v>363</v>
      </c>
      <c r="D64" s="15" t="s">
        <v>364</v>
      </c>
      <c r="E64" s="29" t="s">
        <v>365</v>
      </c>
      <c r="F64" s="29" t="s">
        <v>366</v>
      </c>
      <c r="G64" s="15" t="s">
        <v>234</v>
      </c>
      <c r="H64" s="29" t="s">
        <v>187</v>
      </c>
      <c r="I64" s="29" t="s">
        <v>58</v>
      </c>
      <c r="J64" s="29" t="s">
        <v>59</v>
      </c>
      <c r="K64" s="17">
        <v>44927</v>
      </c>
      <c r="L64" s="17">
        <v>45291</v>
      </c>
      <c r="M64" s="18" t="s">
        <v>60</v>
      </c>
      <c r="N64" s="63">
        <v>12.595000000000001</v>
      </c>
    </row>
    <row r="65" spans="1:15" ht="29.25" customHeight="1" x14ac:dyDescent="0.2">
      <c r="A65" s="29" t="s">
        <v>357</v>
      </c>
      <c r="B65" s="33" t="s">
        <v>1269</v>
      </c>
      <c r="C65" s="16" t="s">
        <v>363</v>
      </c>
      <c r="D65" s="15" t="s">
        <v>368</v>
      </c>
      <c r="E65" s="29" t="s">
        <v>369</v>
      </c>
      <c r="F65" s="29" t="s">
        <v>370</v>
      </c>
      <c r="G65" s="19" t="s">
        <v>1195</v>
      </c>
      <c r="H65" s="29" t="s">
        <v>61</v>
      </c>
      <c r="I65" s="29" t="s">
        <v>58</v>
      </c>
      <c r="J65" s="29" t="s">
        <v>59</v>
      </c>
      <c r="K65" s="17">
        <v>44927</v>
      </c>
      <c r="L65" s="17">
        <v>45291</v>
      </c>
      <c r="M65" s="18" t="s">
        <v>60</v>
      </c>
      <c r="N65" s="63">
        <v>6.194</v>
      </c>
    </row>
    <row r="66" spans="1:15" ht="29.25" customHeight="1" x14ac:dyDescent="0.2">
      <c r="A66" s="29" t="s">
        <v>362</v>
      </c>
      <c r="B66" s="32" t="s">
        <v>1270</v>
      </c>
      <c r="C66" s="16" t="s">
        <v>363</v>
      </c>
      <c r="D66" s="15" t="s">
        <v>364</v>
      </c>
      <c r="E66" s="29" t="s">
        <v>372</v>
      </c>
      <c r="F66" s="29" t="s">
        <v>366</v>
      </c>
      <c r="G66" s="16" t="s">
        <v>373</v>
      </c>
      <c r="H66" s="29" t="s">
        <v>374</v>
      </c>
      <c r="I66" s="29" t="s">
        <v>58</v>
      </c>
      <c r="J66" s="29" t="s">
        <v>59</v>
      </c>
      <c r="K66" s="17">
        <v>44927</v>
      </c>
      <c r="L66" s="17">
        <v>45291</v>
      </c>
      <c r="M66" s="18" t="s">
        <v>60</v>
      </c>
      <c r="N66" s="63">
        <v>8.3369999999999997</v>
      </c>
    </row>
    <row r="67" spans="1:15" ht="29.25" customHeight="1" x14ac:dyDescent="0.2">
      <c r="A67" s="29" t="s">
        <v>367</v>
      </c>
      <c r="B67" s="34" t="s">
        <v>1271</v>
      </c>
      <c r="C67" s="16" t="s">
        <v>363</v>
      </c>
      <c r="D67" s="15" t="s">
        <v>364</v>
      </c>
      <c r="E67" s="29" t="s">
        <v>376</v>
      </c>
      <c r="F67" s="52" t="s">
        <v>377</v>
      </c>
      <c r="G67" s="16" t="s">
        <v>378</v>
      </c>
      <c r="H67" s="29" t="s">
        <v>57</v>
      </c>
      <c r="I67" s="29" t="s">
        <v>58</v>
      </c>
      <c r="J67" s="29" t="s">
        <v>59</v>
      </c>
      <c r="K67" s="17">
        <v>44927</v>
      </c>
      <c r="L67" s="17">
        <v>45291</v>
      </c>
      <c r="M67" s="18" t="s">
        <v>60</v>
      </c>
      <c r="N67" s="63">
        <v>4.5950000000000006</v>
      </c>
    </row>
    <row r="68" spans="1:15" ht="29.25" customHeight="1" x14ac:dyDescent="0.2">
      <c r="A68" s="29" t="s">
        <v>371</v>
      </c>
      <c r="B68" s="32" t="s">
        <v>1272</v>
      </c>
      <c r="C68" s="16" t="s">
        <v>363</v>
      </c>
      <c r="D68" s="15" t="s">
        <v>364</v>
      </c>
      <c r="E68" s="29" t="s">
        <v>380</v>
      </c>
      <c r="F68" s="29" t="s">
        <v>366</v>
      </c>
      <c r="G68" s="29" t="s">
        <v>381</v>
      </c>
      <c r="H68" s="29" t="s">
        <v>50</v>
      </c>
      <c r="I68" s="29" t="s">
        <v>58</v>
      </c>
      <c r="J68" s="29" t="s">
        <v>59</v>
      </c>
      <c r="K68" s="17">
        <v>44927</v>
      </c>
      <c r="L68" s="17">
        <v>45291</v>
      </c>
      <c r="M68" s="18"/>
      <c r="N68" s="63">
        <v>2.5060000000000002</v>
      </c>
    </row>
    <row r="69" spans="1:15" ht="29.25" customHeight="1" x14ac:dyDescent="0.2">
      <c r="A69" s="29" t="s">
        <v>375</v>
      </c>
      <c r="B69" s="32" t="s">
        <v>1275</v>
      </c>
      <c r="C69" s="16" t="s">
        <v>363</v>
      </c>
      <c r="D69" s="15" t="s">
        <v>364</v>
      </c>
      <c r="E69" s="29" t="s">
        <v>383</v>
      </c>
      <c r="F69" s="16" t="s">
        <v>384</v>
      </c>
      <c r="G69" s="16" t="s">
        <v>385</v>
      </c>
      <c r="H69" s="29" t="s">
        <v>386</v>
      </c>
      <c r="I69" s="29" t="s">
        <v>58</v>
      </c>
      <c r="J69" s="29" t="s">
        <v>59</v>
      </c>
      <c r="K69" s="17">
        <v>44927</v>
      </c>
      <c r="L69" s="17">
        <v>45291</v>
      </c>
      <c r="M69" s="18" t="s">
        <v>132</v>
      </c>
      <c r="N69" s="63">
        <v>23.942</v>
      </c>
    </row>
    <row r="70" spans="1:15" ht="29.25" customHeight="1" x14ac:dyDescent="0.2">
      <c r="A70" s="29" t="s">
        <v>379</v>
      </c>
      <c r="B70" s="32" t="s">
        <v>1276</v>
      </c>
      <c r="C70" s="16" t="s">
        <v>363</v>
      </c>
      <c r="D70" s="15" t="s">
        <v>364</v>
      </c>
      <c r="E70" s="29" t="s">
        <v>388</v>
      </c>
      <c r="F70" s="29" t="s">
        <v>389</v>
      </c>
      <c r="G70" s="29" t="s">
        <v>390</v>
      </c>
      <c r="H70" s="29" t="s">
        <v>61</v>
      </c>
      <c r="I70" s="29" t="s">
        <v>58</v>
      </c>
      <c r="J70" s="29" t="s">
        <v>59</v>
      </c>
      <c r="K70" s="17">
        <v>44927</v>
      </c>
      <c r="L70" s="17">
        <v>45291</v>
      </c>
      <c r="M70" s="18"/>
      <c r="N70" s="63">
        <v>5.6159999999999997</v>
      </c>
    </row>
    <row r="71" spans="1:15" ht="29.25" customHeight="1" x14ac:dyDescent="0.2">
      <c r="A71" s="29" t="s">
        <v>382</v>
      </c>
      <c r="B71" s="32" t="s">
        <v>1277</v>
      </c>
      <c r="C71" s="16" t="s">
        <v>363</v>
      </c>
      <c r="D71" s="15" t="s">
        <v>364</v>
      </c>
      <c r="E71" s="29" t="s">
        <v>392</v>
      </c>
      <c r="F71" s="16" t="s">
        <v>393</v>
      </c>
      <c r="G71" s="16" t="s">
        <v>394</v>
      </c>
      <c r="H71" s="29" t="s">
        <v>395</v>
      </c>
      <c r="I71" s="29" t="s">
        <v>58</v>
      </c>
      <c r="J71" s="29" t="s">
        <v>59</v>
      </c>
      <c r="K71" s="17">
        <v>44927</v>
      </c>
      <c r="L71" s="17">
        <v>45291</v>
      </c>
      <c r="M71" s="18"/>
      <c r="N71" s="63">
        <v>2.0699999999999998</v>
      </c>
    </row>
    <row r="72" spans="1:15" ht="29.25" customHeight="1" x14ac:dyDescent="0.2">
      <c r="A72" s="29" t="s">
        <v>387</v>
      </c>
      <c r="B72" s="33" t="s">
        <v>1278</v>
      </c>
      <c r="C72" s="16" t="s">
        <v>363</v>
      </c>
      <c r="D72" s="15" t="s">
        <v>364</v>
      </c>
      <c r="E72" s="29" t="s">
        <v>397</v>
      </c>
      <c r="F72" s="29" t="s">
        <v>398</v>
      </c>
      <c r="G72" s="15" t="s">
        <v>87</v>
      </c>
      <c r="H72" s="29" t="s">
        <v>399</v>
      </c>
      <c r="I72" s="29" t="s">
        <v>58</v>
      </c>
      <c r="J72" s="29" t="s">
        <v>59</v>
      </c>
      <c r="K72" s="17">
        <v>44927</v>
      </c>
      <c r="L72" s="17">
        <v>45291</v>
      </c>
      <c r="M72" s="18" t="s">
        <v>60</v>
      </c>
      <c r="N72" s="63">
        <v>5.1180000000000003</v>
      </c>
    </row>
    <row r="73" spans="1:15" ht="29.25" customHeight="1" x14ac:dyDescent="0.2">
      <c r="A73" s="29" t="s">
        <v>391</v>
      </c>
      <c r="B73" s="32" t="s">
        <v>1279</v>
      </c>
      <c r="C73" s="16" t="s">
        <v>363</v>
      </c>
      <c r="D73" s="15" t="s">
        <v>364</v>
      </c>
      <c r="E73" s="29" t="s">
        <v>383</v>
      </c>
      <c r="F73" s="16" t="s">
        <v>384</v>
      </c>
      <c r="G73" s="16" t="s">
        <v>401</v>
      </c>
      <c r="H73" s="29" t="s">
        <v>402</v>
      </c>
      <c r="I73" s="29" t="s">
        <v>58</v>
      </c>
      <c r="J73" s="29" t="s">
        <v>59</v>
      </c>
      <c r="K73" s="17">
        <v>44927</v>
      </c>
      <c r="L73" s="17">
        <v>45291</v>
      </c>
      <c r="M73" s="18" t="s">
        <v>60</v>
      </c>
      <c r="N73" s="63">
        <v>10.113</v>
      </c>
    </row>
    <row r="74" spans="1:15" ht="29.25" customHeight="1" x14ac:dyDescent="0.2">
      <c r="A74" s="29" t="s">
        <v>396</v>
      </c>
      <c r="B74" s="33" t="s">
        <v>1280</v>
      </c>
      <c r="C74" s="16" t="s">
        <v>363</v>
      </c>
      <c r="D74" s="15" t="s">
        <v>364</v>
      </c>
      <c r="E74" s="29" t="s">
        <v>404</v>
      </c>
      <c r="F74" s="29" t="s">
        <v>405</v>
      </c>
      <c r="G74" s="16" t="s">
        <v>406</v>
      </c>
      <c r="H74" s="29" t="s">
        <v>407</v>
      </c>
      <c r="I74" s="29" t="s">
        <v>58</v>
      </c>
      <c r="J74" s="29" t="s">
        <v>59</v>
      </c>
      <c r="K74" s="17">
        <v>44927</v>
      </c>
      <c r="L74" s="17">
        <v>45291</v>
      </c>
      <c r="M74" s="18" t="s">
        <v>60</v>
      </c>
      <c r="N74" s="63">
        <v>8.0969999999999995</v>
      </c>
    </row>
    <row r="75" spans="1:15" ht="29.25" customHeight="1" x14ac:dyDescent="0.2">
      <c r="A75" s="29" t="s">
        <v>400</v>
      </c>
      <c r="B75" s="32" t="s">
        <v>1281</v>
      </c>
      <c r="C75" s="16" t="s">
        <v>363</v>
      </c>
      <c r="D75" s="15" t="s">
        <v>364</v>
      </c>
      <c r="E75" s="29" t="s">
        <v>409</v>
      </c>
      <c r="F75" s="29" t="s">
        <v>410</v>
      </c>
      <c r="G75" s="29" t="s">
        <v>411</v>
      </c>
      <c r="H75" s="29" t="s">
        <v>61</v>
      </c>
      <c r="I75" s="29" t="s">
        <v>58</v>
      </c>
      <c r="J75" s="29" t="s">
        <v>59</v>
      </c>
      <c r="K75" s="17">
        <v>44927</v>
      </c>
      <c r="L75" s="17">
        <v>45291</v>
      </c>
      <c r="M75" s="18" t="s">
        <v>60</v>
      </c>
      <c r="N75" s="63">
        <v>7.0500000000000007</v>
      </c>
    </row>
    <row r="76" spans="1:15" ht="29.25" customHeight="1" x14ac:dyDescent="0.2">
      <c r="A76" s="29" t="s">
        <v>403</v>
      </c>
      <c r="B76" s="32" t="s">
        <v>1282</v>
      </c>
      <c r="C76" s="16" t="s">
        <v>363</v>
      </c>
      <c r="D76" s="15" t="s">
        <v>368</v>
      </c>
      <c r="E76" s="29" t="s">
        <v>413</v>
      </c>
      <c r="F76" s="29" t="s">
        <v>414</v>
      </c>
      <c r="G76" s="16" t="s">
        <v>113</v>
      </c>
      <c r="H76" s="29" t="s">
        <v>143</v>
      </c>
      <c r="I76" s="29" t="s">
        <v>58</v>
      </c>
      <c r="J76" s="29" t="s">
        <v>59</v>
      </c>
      <c r="K76" s="17">
        <v>44927</v>
      </c>
      <c r="L76" s="17">
        <v>45291</v>
      </c>
      <c r="M76" s="18"/>
      <c r="N76" s="63">
        <v>0.64300000000000002</v>
      </c>
    </row>
    <row r="77" spans="1:15" ht="29.25" customHeight="1" x14ac:dyDescent="0.2">
      <c r="A77" s="29" t="s">
        <v>408</v>
      </c>
      <c r="B77" s="32" t="s">
        <v>1283</v>
      </c>
      <c r="C77" s="16" t="s">
        <v>363</v>
      </c>
      <c r="D77" s="15" t="s">
        <v>364</v>
      </c>
      <c r="E77" s="29" t="s">
        <v>416</v>
      </c>
      <c r="F77" s="29" t="s">
        <v>366</v>
      </c>
      <c r="G77" s="16" t="s">
        <v>417</v>
      </c>
      <c r="H77" s="29" t="s">
        <v>418</v>
      </c>
      <c r="I77" s="29" t="s">
        <v>58</v>
      </c>
      <c r="J77" s="29" t="s">
        <v>59</v>
      </c>
      <c r="K77" s="17">
        <v>44927</v>
      </c>
      <c r="L77" s="17">
        <v>45291</v>
      </c>
      <c r="M77" s="18"/>
      <c r="N77" s="63">
        <v>5.95</v>
      </c>
    </row>
    <row r="78" spans="1:15" ht="29.25" customHeight="1" x14ac:dyDescent="0.2">
      <c r="A78" s="29" t="s">
        <v>412</v>
      </c>
      <c r="B78" s="33" t="s">
        <v>1285</v>
      </c>
      <c r="C78" s="16" t="s">
        <v>363</v>
      </c>
      <c r="D78" s="15" t="s">
        <v>364</v>
      </c>
      <c r="E78" s="29" t="s">
        <v>420</v>
      </c>
      <c r="F78" s="29" t="s">
        <v>421</v>
      </c>
      <c r="G78" s="16" t="s">
        <v>422</v>
      </c>
      <c r="H78" s="29" t="s">
        <v>407</v>
      </c>
      <c r="I78" s="29" t="s">
        <v>58</v>
      </c>
      <c r="J78" s="29" t="s">
        <v>59</v>
      </c>
      <c r="K78" s="17">
        <v>44927</v>
      </c>
      <c r="L78" s="17">
        <v>45291</v>
      </c>
      <c r="M78" s="18"/>
      <c r="N78" s="63">
        <v>8.7459999999999987</v>
      </c>
    </row>
    <row r="79" spans="1:15" ht="29.25" customHeight="1" x14ac:dyDescent="0.2">
      <c r="A79" s="29" t="s">
        <v>415</v>
      </c>
      <c r="B79" s="32" t="s">
        <v>1286</v>
      </c>
      <c r="C79" s="16" t="s">
        <v>363</v>
      </c>
      <c r="D79" s="15" t="s">
        <v>364</v>
      </c>
      <c r="E79" s="29" t="s">
        <v>392</v>
      </c>
      <c r="F79" s="16" t="s">
        <v>393</v>
      </c>
      <c r="G79" s="16" t="s">
        <v>385</v>
      </c>
      <c r="H79" s="29"/>
      <c r="I79" s="29" t="s">
        <v>58</v>
      </c>
      <c r="J79" s="29" t="s">
        <v>59</v>
      </c>
      <c r="K79" s="17">
        <v>44927</v>
      </c>
      <c r="L79" s="17">
        <v>45291</v>
      </c>
      <c r="M79" s="18"/>
      <c r="N79" s="63">
        <v>5.1829999999999998</v>
      </c>
    </row>
    <row r="80" spans="1:15" ht="29.25" customHeight="1" x14ac:dyDescent="0.2">
      <c r="A80" s="29" t="s">
        <v>419</v>
      </c>
      <c r="B80" s="23" t="s">
        <v>1473</v>
      </c>
      <c r="C80" s="16" t="s">
        <v>1193</v>
      </c>
      <c r="D80" s="15" t="s">
        <v>364</v>
      </c>
      <c r="E80" s="29" t="s">
        <v>425</v>
      </c>
      <c r="F80" s="29" t="s">
        <v>366</v>
      </c>
      <c r="G80" s="29" t="s">
        <v>426</v>
      </c>
      <c r="H80" s="29" t="s">
        <v>427</v>
      </c>
      <c r="I80" s="29" t="s">
        <v>58</v>
      </c>
      <c r="J80" s="29" t="s">
        <v>428</v>
      </c>
      <c r="K80" s="17">
        <v>44927</v>
      </c>
      <c r="L80" s="17">
        <v>45291</v>
      </c>
      <c r="M80" s="18" t="s">
        <v>95</v>
      </c>
      <c r="N80" s="63">
        <v>667</v>
      </c>
      <c r="O80" s="24"/>
    </row>
    <row r="81" spans="1:14" ht="29.25" customHeight="1" x14ac:dyDescent="0.2">
      <c r="A81" s="29" t="s">
        <v>423</v>
      </c>
      <c r="B81" s="32" t="s">
        <v>1287</v>
      </c>
      <c r="C81" s="16" t="s">
        <v>363</v>
      </c>
      <c r="D81" s="15" t="s">
        <v>364</v>
      </c>
      <c r="E81" s="29" t="s">
        <v>430</v>
      </c>
      <c r="F81" s="29" t="s">
        <v>366</v>
      </c>
      <c r="G81" s="16" t="s">
        <v>431</v>
      </c>
      <c r="H81" s="29" t="s">
        <v>418</v>
      </c>
      <c r="I81" s="29" t="s">
        <v>58</v>
      </c>
      <c r="J81" s="29" t="s">
        <v>59</v>
      </c>
      <c r="K81" s="17">
        <v>44927</v>
      </c>
      <c r="L81" s="17">
        <v>45291</v>
      </c>
      <c r="M81" s="18" t="s">
        <v>60</v>
      </c>
      <c r="N81" s="63">
        <v>14.369</v>
      </c>
    </row>
    <row r="82" spans="1:14" ht="29.25" customHeight="1" x14ac:dyDescent="0.2">
      <c r="A82" s="29" t="s">
        <v>424</v>
      </c>
      <c r="B82" s="35" t="s">
        <v>1273</v>
      </c>
      <c r="C82" s="16" t="s">
        <v>363</v>
      </c>
      <c r="D82" s="15" t="s">
        <v>364</v>
      </c>
      <c r="E82" s="29" t="s">
        <v>380</v>
      </c>
      <c r="F82" s="29" t="s">
        <v>366</v>
      </c>
      <c r="G82" s="29" t="s">
        <v>381</v>
      </c>
      <c r="H82" s="29" t="s">
        <v>50</v>
      </c>
      <c r="I82" s="29" t="s">
        <v>58</v>
      </c>
      <c r="J82" s="29" t="s">
        <v>59</v>
      </c>
      <c r="K82" s="17">
        <v>44927</v>
      </c>
      <c r="L82" s="17">
        <v>45291</v>
      </c>
      <c r="M82" s="18"/>
      <c r="N82" s="63">
        <v>7.6050000000000004</v>
      </c>
    </row>
    <row r="83" spans="1:14" s="10" customFormat="1" ht="29.25" customHeight="1" x14ac:dyDescent="0.2">
      <c r="A83" s="29" t="s">
        <v>429</v>
      </c>
      <c r="B83" s="32" t="s">
        <v>1288</v>
      </c>
      <c r="C83" s="16" t="s">
        <v>363</v>
      </c>
      <c r="D83" s="15" t="s">
        <v>364</v>
      </c>
      <c r="E83" s="29" t="s">
        <v>434</v>
      </c>
      <c r="F83" s="29" t="s">
        <v>366</v>
      </c>
      <c r="G83" s="16" t="s">
        <v>435</v>
      </c>
      <c r="H83" s="29" t="s">
        <v>436</v>
      </c>
      <c r="I83" s="29" t="s">
        <v>58</v>
      </c>
      <c r="J83" s="29" t="s">
        <v>59</v>
      </c>
      <c r="K83" s="17">
        <v>44927</v>
      </c>
      <c r="L83" s="17">
        <v>45291</v>
      </c>
      <c r="M83" s="18"/>
      <c r="N83" s="72">
        <v>7.94</v>
      </c>
    </row>
    <row r="84" spans="1:14" s="10" customFormat="1" ht="29.25" customHeight="1" x14ac:dyDescent="0.2">
      <c r="A84" s="29" t="s">
        <v>432</v>
      </c>
      <c r="B84" s="33" t="s">
        <v>1289</v>
      </c>
      <c r="C84" s="16" t="s">
        <v>363</v>
      </c>
      <c r="D84" s="15" t="s">
        <v>368</v>
      </c>
      <c r="E84" s="29" t="s">
        <v>438</v>
      </c>
      <c r="F84" s="15" t="s">
        <v>439</v>
      </c>
      <c r="G84" s="29" t="s">
        <v>440</v>
      </c>
      <c r="H84" s="29" t="s">
        <v>356</v>
      </c>
      <c r="I84" s="29" t="s">
        <v>58</v>
      </c>
      <c r="J84" s="29" t="s">
        <v>59</v>
      </c>
      <c r="K84" s="17">
        <v>44927</v>
      </c>
      <c r="L84" s="17">
        <v>45291</v>
      </c>
      <c r="M84" s="18"/>
      <c r="N84" s="72">
        <v>11.2</v>
      </c>
    </row>
    <row r="85" spans="1:14" s="10" customFormat="1" ht="29.25" customHeight="1" x14ac:dyDescent="0.2">
      <c r="A85" s="29" t="s">
        <v>433</v>
      </c>
      <c r="B85" s="36" t="s">
        <v>1181</v>
      </c>
      <c r="C85" s="16" t="s">
        <v>363</v>
      </c>
      <c r="D85" s="15" t="s">
        <v>364</v>
      </c>
      <c r="E85" s="29" t="s">
        <v>376</v>
      </c>
      <c r="F85" s="29" t="s">
        <v>377</v>
      </c>
      <c r="G85" s="16" t="s">
        <v>378</v>
      </c>
      <c r="H85" s="29" t="s">
        <v>57</v>
      </c>
      <c r="I85" s="29" t="s">
        <v>58</v>
      </c>
      <c r="J85" s="29" t="s">
        <v>59</v>
      </c>
      <c r="K85" s="17">
        <v>44927</v>
      </c>
      <c r="L85" s="17">
        <v>45291</v>
      </c>
      <c r="M85" s="18" t="s">
        <v>60</v>
      </c>
      <c r="N85" s="72">
        <v>6.7450000000000001</v>
      </c>
    </row>
    <row r="86" spans="1:14" s="10" customFormat="1" ht="29.25" customHeight="1" x14ac:dyDescent="0.2">
      <c r="A86" s="29" t="s">
        <v>437</v>
      </c>
      <c r="B86" s="32" t="s">
        <v>1290</v>
      </c>
      <c r="C86" s="16" t="s">
        <v>363</v>
      </c>
      <c r="D86" s="15" t="s">
        <v>368</v>
      </c>
      <c r="E86" s="29" t="s">
        <v>443</v>
      </c>
      <c r="F86" s="29" t="s">
        <v>370</v>
      </c>
      <c r="G86" s="29" t="s">
        <v>444</v>
      </c>
      <c r="H86" s="29" t="s">
        <v>77</v>
      </c>
      <c r="I86" s="29" t="s">
        <v>58</v>
      </c>
      <c r="J86" s="29" t="s">
        <v>59</v>
      </c>
      <c r="K86" s="17">
        <v>44927</v>
      </c>
      <c r="L86" s="17">
        <v>45291</v>
      </c>
      <c r="M86" s="18" t="s">
        <v>60</v>
      </c>
      <c r="N86" s="72">
        <v>5.4080000000000004</v>
      </c>
    </row>
    <row r="87" spans="1:14" s="10" customFormat="1" ht="29.25" customHeight="1" x14ac:dyDescent="0.2">
      <c r="A87" s="29" t="s">
        <v>441</v>
      </c>
      <c r="B87" s="32" t="s">
        <v>1291</v>
      </c>
      <c r="C87" s="16" t="s">
        <v>363</v>
      </c>
      <c r="D87" s="15" t="s">
        <v>364</v>
      </c>
      <c r="E87" s="29" t="s">
        <v>446</v>
      </c>
      <c r="F87" s="29" t="s">
        <v>366</v>
      </c>
      <c r="G87" s="15" t="s">
        <v>447</v>
      </c>
      <c r="H87" s="29" t="s">
        <v>50</v>
      </c>
      <c r="I87" s="29" t="s">
        <v>58</v>
      </c>
      <c r="J87" s="29" t="s">
        <v>59</v>
      </c>
      <c r="K87" s="17">
        <v>44927</v>
      </c>
      <c r="L87" s="17">
        <v>45291</v>
      </c>
      <c r="M87" s="18" t="s">
        <v>60</v>
      </c>
      <c r="N87" s="72">
        <v>7.7489999999999997</v>
      </c>
    </row>
    <row r="88" spans="1:14" s="10" customFormat="1" ht="29.25" customHeight="1" x14ac:dyDescent="0.2">
      <c r="A88" s="29" t="s">
        <v>442</v>
      </c>
      <c r="B88" s="32" t="s">
        <v>1292</v>
      </c>
      <c r="C88" s="16" t="s">
        <v>363</v>
      </c>
      <c r="D88" s="15" t="s">
        <v>364</v>
      </c>
      <c r="E88" s="29" t="s">
        <v>449</v>
      </c>
      <c r="F88" s="29" t="s">
        <v>366</v>
      </c>
      <c r="G88" s="29" t="s">
        <v>450</v>
      </c>
      <c r="H88" s="29" t="s">
        <v>451</v>
      </c>
      <c r="I88" s="29" t="s">
        <v>58</v>
      </c>
      <c r="J88" s="29" t="s">
        <v>59</v>
      </c>
      <c r="K88" s="17">
        <v>44927</v>
      </c>
      <c r="L88" s="17">
        <v>45291</v>
      </c>
      <c r="M88" s="18" t="s">
        <v>60</v>
      </c>
      <c r="N88" s="72">
        <v>6.09</v>
      </c>
    </row>
    <row r="89" spans="1:14" s="10" customFormat="1" ht="29.25" customHeight="1" x14ac:dyDescent="0.2">
      <c r="A89" s="29" t="s">
        <v>445</v>
      </c>
      <c r="B89" s="32" t="s">
        <v>1293</v>
      </c>
      <c r="C89" s="16" t="s">
        <v>363</v>
      </c>
      <c r="D89" s="15" t="s">
        <v>364</v>
      </c>
      <c r="E89" s="29" t="s">
        <v>453</v>
      </c>
      <c r="F89" s="15" t="s">
        <v>454</v>
      </c>
      <c r="G89" s="16" t="s">
        <v>455</v>
      </c>
      <c r="H89" s="29" t="s">
        <v>50</v>
      </c>
      <c r="I89" s="29" t="s">
        <v>58</v>
      </c>
      <c r="J89" s="29" t="s">
        <v>59</v>
      </c>
      <c r="K89" s="17">
        <v>44927</v>
      </c>
      <c r="L89" s="17">
        <v>45291</v>
      </c>
      <c r="M89" s="18" t="s">
        <v>60</v>
      </c>
      <c r="N89" s="72">
        <v>6.8239999999999998</v>
      </c>
    </row>
    <row r="90" spans="1:14" s="10" customFormat="1" ht="29.25" customHeight="1" x14ac:dyDescent="0.2">
      <c r="A90" s="29" t="s">
        <v>448</v>
      </c>
      <c r="B90" s="32" t="s">
        <v>1294</v>
      </c>
      <c r="C90" s="16" t="s">
        <v>363</v>
      </c>
      <c r="D90" s="15" t="s">
        <v>364</v>
      </c>
      <c r="E90" s="29" t="s">
        <v>457</v>
      </c>
      <c r="F90" s="15" t="s">
        <v>458</v>
      </c>
      <c r="G90" s="29" t="s">
        <v>459</v>
      </c>
      <c r="H90" s="29" t="s">
        <v>50</v>
      </c>
      <c r="I90" s="29" t="s">
        <v>58</v>
      </c>
      <c r="J90" s="29" t="s">
        <v>59</v>
      </c>
      <c r="K90" s="17">
        <v>44927</v>
      </c>
      <c r="L90" s="17">
        <v>45291</v>
      </c>
      <c r="M90" s="18" t="s">
        <v>132</v>
      </c>
      <c r="N90" s="72">
        <v>1.6859999999999999</v>
      </c>
    </row>
    <row r="91" spans="1:14" s="10" customFormat="1" ht="29.25" customHeight="1" x14ac:dyDescent="0.2">
      <c r="A91" s="29" t="s">
        <v>452</v>
      </c>
      <c r="B91" s="15" t="s">
        <v>461</v>
      </c>
      <c r="C91" s="16" t="s">
        <v>1193</v>
      </c>
      <c r="D91" s="15" t="s">
        <v>268</v>
      </c>
      <c r="E91" s="29" t="s">
        <v>462</v>
      </c>
      <c r="F91" s="29" t="s">
        <v>463</v>
      </c>
      <c r="G91" s="16" t="s">
        <v>464</v>
      </c>
      <c r="H91" s="29" t="s">
        <v>465</v>
      </c>
      <c r="I91" s="29" t="s">
        <v>58</v>
      </c>
      <c r="J91" s="29" t="s">
        <v>210</v>
      </c>
      <c r="K91" s="17">
        <v>44927</v>
      </c>
      <c r="L91" s="17">
        <v>45291</v>
      </c>
      <c r="M91" s="18" t="s">
        <v>95</v>
      </c>
      <c r="N91" s="72">
        <v>630</v>
      </c>
    </row>
    <row r="92" spans="1:14" s="10" customFormat="1" ht="29.25" customHeight="1" x14ac:dyDescent="0.2">
      <c r="A92" s="29" t="s">
        <v>456</v>
      </c>
      <c r="B92" s="16" t="s">
        <v>1244</v>
      </c>
      <c r="C92" s="16" t="s">
        <v>1139</v>
      </c>
      <c r="D92" s="15" t="s">
        <v>468</v>
      </c>
      <c r="E92" s="29" t="s">
        <v>469</v>
      </c>
      <c r="F92" s="29" t="s">
        <v>470</v>
      </c>
      <c r="G92" s="29" t="s">
        <v>56</v>
      </c>
      <c r="H92" s="29" t="s">
        <v>471</v>
      </c>
      <c r="I92" s="29" t="s">
        <v>58</v>
      </c>
      <c r="J92" s="29" t="s">
        <v>59</v>
      </c>
      <c r="K92" s="17">
        <v>44927</v>
      </c>
      <c r="L92" s="17">
        <v>45291</v>
      </c>
      <c r="M92" s="18" t="s">
        <v>60</v>
      </c>
      <c r="N92" s="72">
        <v>6.63</v>
      </c>
    </row>
    <row r="93" spans="1:14" s="10" customFormat="1" ht="29.25" customHeight="1" x14ac:dyDescent="0.2">
      <c r="A93" s="29" t="s">
        <v>460</v>
      </c>
      <c r="B93" s="15" t="s">
        <v>473</v>
      </c>
      <c r="C93" s="16" t="s">
        <v>1193</v>
      </c>
      <c r="D93" s="15" t="s">
        <v>268</v>
      </c>
      <c r="E93" s="29" t="s">
        <v>462</v>
      </c>
      <c r="F93" s="29" t="s">
        <v>463</v>
      </c>
      <c r="G93" s="16" t="s">
        <v>464</v>
      </c>
      <c r="H93" s="29" t="s">
        <v>474</v>
      </c>
      <c r="I93" s="29" t="s">
        <v>58</v>
      </c>
      <c r="J93" s="29" t="s">
        <v>210</v>
      </c>
      <c r="K93" s="17">
        <v>44927</v>
      </c>
      <c r="L93" s="17">
        <v>45291</v>
      </c>
      <c r="M93" s="18" t="s">
        <v>132</v>
      </c>
      <c r="N93" s="72">
        <v>42</v>
      </c>
    </row>
    <row r="94" spans="1:14" s="10" customFormat="1" ht="29.25" customHeight="1" x14ac:dyDescent="0.2">
      <c r="A94" s="29" t="s">
        <v>466</v>
      </c>
      <c r="B94" s="15" t="s">
        <v>479</v>
      </c>
      <c r="C94" s="16" t="s">
        <v>476</v>
      </c>
      <c r="D94" s="16" t="s">
        <v>804</v>
      </c>
      <c r="E94" s="29" t="s">
        <v>480</v>
      </c>
      <c r="F94" s="29" t="s">
        <v>481</v>
      </c>
      <c r="G94" s="29" t="s">
        <v>482</v>
      </c>
      <c r="H94" s="29" t="s">
        <v>77</v>
      </c>
      <c r="I94" s="29" t="s">
        <v>58</v>
      </c>
      <c r="J94" s="29" t="s">
        <v>59</v>
      </c>
      <c r="K94" s="17">
        <v>44927</v>
      </c>
      <c r="L94" s="17">
        <v>45291</v>
      </c>
      <c r="M94" s="18"/>
      <c r="N94" s="73">
        <v>28</v>
      </c>
    </row>
    <row r="95" spans="1:14" s="10" customFormat="1" ht="29.25" customHeight="1" x14ac:dyDescent="0.2">
      <c r="A95" s="29" t="s">
        <v>472</v>
      </c>
      <c r="B95" s="15" t="s">
        <v>484</v>
      </c>
      <c r="C95" s="16" t="s">
        <v>476</v>
      </c>
      <c r="D95" s="16" t="s">
        <v>804</v>
      </c>
      <c r="E95" s="29" t="s">
        <v>485</v>
      </c>
      <c r="F95" s="29" t="s">
        <v>481</v>
      </c>
      <c r="G95" s="29" t="s">
        <v>486</v>
      </c>
      <c r="H95" s="29" t="s">
        <v>155</v>
      </c>
      <c r="I95" s="29" t="s">
        <v>58</v>
      </c>
      <c r="J95" s="29" t="s">
        <v>59</v>
      </c>
      <c r="K95" s="17">
        <v>44927</v>
      </c>
      <c r="L95" s="17">
        <v>45291</v>
      </c>
      <c r="M95" s="18" t="s">
        <v>60</v>
      </c>
      <c r="N95" s="73">
        <v>15</v>
      </c>
    </row>
    <row r="96" spans="1:14" s="10" customFormat="1" ht="29.25" customHeight="1" x14ac:dyDescent="0.2">
      <c r="A96" s="29" t="s">
        <v>475</v>
      </c>
      <c r="B96" s="15" t="s">
        <v>488</v>
      </c>
      <c r="C96" s="16" t="s">
        <v>476</v>
      </c>
      <c r="D96" s="16" t="s">
        <v>804</v>
      </c>
      <c r="E96" s="29" t="s">
        <v>489</v>
      </c>
      <c r="F96" s="29" t="s">
        <v>481</v>
      </c>
      <c r="G96" s="29" t="s">
        <v>490</v>
      </c>
      <c r="H96" s="29" t="s">
        <v>356</v>
      </c>
      <c r="I96" s="29" t="s">
        <v>58</v>
      </c>
      <c r="J96" s="29" t="s">
        <v>59</v>
      </c>
      <c r="K96" s="17">
        <v>44927</v>
      </c>
      <c r="L96" s="17">
        <v>45291</v>
      </c>
      <c r="M96" s="18" t="s">
        <v>60</v>
      </c>
      <c r="N96" s="73">
        <v>20</v>
      </c>
    </row>
    <row r="97" spans="1:14" s="10" customFormat="1" ht="29.25" customHeight="1" x14ac:dyDescent="0.2">
      <c r="A97" s="29" t="s">
        <v>478</v>
      </c>
      <c r="B97" s="16" t="s">
        <v>1463</v>
      </c>
      <c r="C97" s="16" t="s">
        <v>1193</v>
      </c>
      <c r="D97" s="16" t="s">
        <v>1465</v>
      </c>
      <c r="E97" s="29" t="s">
        <v>492</v>
      </c>
      <c r="F97" s="16" t="s">
        <v>545</v>
      </c>
      <c r="G97" s="29" t="s">
        <v>493</v>
      </c>
      <c r="H97" s="29" t="s">
        <v>50</v>
      </c>
      <c r="I97" s="29" t="s">
        <v>58</v>
      </c>
      <c r="J97" s="29" t="s">
        <v>59</v>
      </c>
      <c r="K97" s="17">
        <v>44927</v>
      </c>
      <c r="L97" s="17">
        <v>45291</v>
      </c>
      <c r="M97" s="18"/>
      <c r="N97" s="73">
        <v>1.4</v>
      </c>
    </row>
    <row r="98" spans="1:14" s="10" customFormat="1" ht="29.25" customHeight="1" x14ac:dyDescent="0.2">
      <c r="A98" s="29" t="s">
        <v>483</v>
      </c>
      <c r="B98" s="16" t="s">
        <v>1466</v>
      </c>
      <c r="C98" s="16" t="s">
        <v>1193</v>
      </c>
      <c r="D98" s="15" t="s">
        <v>477</v>
      </c>
      <c r="E98" s="29" t="s">
        <v>495</v>
      </c>
      <c r="F98" s="15" t="s">
        <v>496</v>
      </c>
      <c r="G98" s="15" t="s">
        <v>497</v>
      </c>
      <c r="H98" s="29" t="s">
        <v>498</v>
      </c>
      <c r="I98" s="29" t="s">
        <v>58</v>
      </c>
      <c r="J98" s="29" t="s">
        <v>59</v>
      </c>
      <c r="K98" s="17">
        <v>44927</v>
      </c>
      <c r="L98" s="17">
        <v>45291</v>
      </c>
      <c r="M98" s="18" t="s">
        <v>60</v>
      </c>
      <c r="N98" s="73">
        <v>8.6</v>
      </c>
    </row>
    <row r="99" spans="1:14" s="10" customFormat="1" ht="29.25" customHeight="1" x14ac:dyDescent="0.2">
      <c r="A99" s="29" t="s">
        <v>487</v>
      </c>
      <c r="B99" s="15" t="s">
        <v>500</v>
      </c>
      <c r="C99" s="16" t="s">
        <v>476</v>
      </c>
      <c r="D99" s="15" t="s">
        <v>477</v>
      </c>
      <c r="E99" s="29" t="s">
        <v>501</v>
      </c>
      <c r="F99" s="29" t="s">
        <v>502</v>
      </c>
      <c r="G99" s="16" t="s">
        <v>503</v>
      </c>
      <c r="H99" s="29"/>
      <c r="I99" s="29" t="s">
        <v>58</v>
      </c>
      <c r="J99" s="29" t="s">
        <v>59</v>
      </c>
      <c r="K99" s="17">
        <v>44927</v>
      </c>
      <c r="L99" s="17">
        <v>45291</v>
      </c>
      <c r="M99" s="18" t="s">
        <v>60</v>
      </c>
      <c r="N99" s="73">
        <v>10.45</v>
      </c>
    </row>
    <row r="100" spans="1:14" s="10" customFormat="1" ht="29.25" customHeight="1" x14ac:dyDescent="0.2">
      <c r="A100" s="29" t="s">
        <v>491</v>
      </c>
      <c r="B100" s="16" t="s">
        <v>1468</v>
      </c>
      <c r="C100" s="16" t="s">
        <v>1193</v>
      </c>
      <c r="D100" s="15" t="s">
        <v>477</v>
      </c>
      <c r="E100" s="29" t="s">
        <v>505</v>
      </c>
      <c r="F100" s="29" t="s">
        <v>506</v>
      </c>
      <c r="G100" s="29" t="s">
        <v>507</v>
      </c>
      <c r="H100" s="29" t="s">
        <v>219</v>
      </c>
      <c r="I100" s="29" t="s">
        <v>58</v>
      </c>
      <c r="J100" s="29" t="s">
        <v>59</v>
      </c>
      <c r="K100" s="17">
        <v>44927</v>
      </c>
      <c r="L100" s="17">
        <v>45291</v>
      </c>
      <c r="M100" s="18"/>
      <c r="N100" s="73">
        <v>30.57</v>
      </c>
    </row>
    <row r="101" spans="1:14" s="10" customFormat="1" ht="29.25" customHeight="1" x14ac:dyDescent="0.2">
      <c r="A101" s="29" t="s">
        <v>494</v>
      </c>
      <c r="B101" s="15" t="s">
        <v>509</v>
      </c>
      <c r="C101" s="16" t="s">
        <v>476</v>
      </c>
      <c r="D101" s="15" t="s">
        <v>477</v>
      </c>
      <c r="E101" s="29" t="s">
        <v>510</v>
      </c>
      <c r="F101" s="29" t="s">
        <v>511</v>
      </c>
      <c r="G101" s="29" t="s">
        <v>512</v>
      </c>
      <c r="H101" s="29" t="s">
        <v>50</v>
      </c>
      <c r="I101" s="29" t="s">
        <v>58</v>
      </c>
      <c r="J101" s="29" t="s">
        <v>59</v>
      </c>
      <c r="K101" s="17">
        <v>44927</v>
      </c>
      <c r="L101" s="17">
        <v>45291</v>
      </c>
      <c r="M101" s="18"/>
      <c r="N101" s="73">
        <v>6.86</v>
      </c>
    </row>
    <row r="102" spans="1:14" s="10" customFormat="1" ht="29.25" customHeight="1" x14ac:dyDescent="0.2">
      <c r="A102" s="29" t="s">
        <v>499</v>
      </c>
      <c r="B102" s="15" t="s">
        <v>514</v>
      </c>
      <c r="C102" s="16" t="s">
        <v>476</v>
      </c>
      <c r="D102" s="15" t="s">
        <v>268</v>
      </c>
      <c r="E102" s="29" t="s">
        <v>515</v>
      </c>
      <c r="F102" s="29" t="s">
        <v>516</v>
      </c>
      <c r="G102" s="29" t="s">
        <v>517</v>
      </c>
      <c r="H102" s="29" t="s">
        <v>518</v>
      </c>
      <c r="I102" s="29" t="s">
        <v>58</v>
      </c>
      <c r="J102" s="29" t="s">
        <v>259</v>
      </c>
      <c r="K102" s="17">
        <v>44927</v>
      </c>
      <c r="L102" s="17">
        <v>45291</v>
      </c>
      <c r="M102" s="18" t="s">
        <v>60</v>
      </c>
      <c r="N102" s="73">
        <v>19.66</v>
      </c>
    </row>
    <row r="103" spans="1:14" s="10" customFormat="1" ht="29.25" customHeight="1" x14ac:dyDescent="0.2">
      <c r="A103" s="29" t="s">
        <v>504</v>
      </c>
      <c r="B103" s="32" t="s">
        <v>1342</v>
      </c>
      <c r="C103" s="16" t="s">
        <v>476</v>
      </c>
      <c r="D103" s="15" t="s">
        <v>368</v>
      </c>
      <c r="E103" s="29" t="s">
        <v>520</v>
      </c>
      <c r="F103" s="29" t="s">
        <v>521</v>
      </c>
      <c r="G103" s="16" t="s">
        <v>768</v>
      </c>
      <c r="H103" s="29" t="s">
        <v>522</v>
      </c>
      <c r="I103" s="29" t="s">
        <v>58</v>
      </c>
      <c r="J103" s="29" t="s">
        <v>59</v>
      </c>
      <c r="K103" s="17">
        <v>44927</v>
      </c>
      <c r="L103" s="17">
        <v>45291</v>
      </c>
      <c r="M103" s="18" t="s">
        <v>60</v>
      </c>
      <c r="N103" s="73">
        <v>9.4359999999999999</v>
      </c>
    </row>
    <row r="104" spans="1:14" s="10" customFormat="1" ht="29.25" customHeight="1" x14ac:dyDescent="0.2">
      <c r="A104" s="29" t="s">
        <v>508</v>
      </c>
      <c r="B104" s="15" t="s">
        <v>527</v>
      </c>
      <c r="C104" s="16" t="s">
        <v>476</v>
      </c>
      <c r="D104" s="16" t="s">
        <v>804</v>
      </c>
      <c r="E104" s="29" t="s">
        <v>528</v>
      </c>
      <c r="F104" s="29" t="s">
        <v>481</v>
      </c>
      <c r="G104" s="15" t="s">
        <v>529</v>
      </c>
      <c r="H104" s="29"/>
      <c r="I104" s="29" t="s">
        <v>58</v>
      </c>
      <c r="J104" s="29" t="s">
        <v>59</v>
      </c>
      <c r="K104" s="17">
        <v>44927</v>
      </c>
      <c r="L104" s="17">
        <v>45291</v>
      </c>
      <c r="M104" s="18"/>
      <c r="N104" s="73">
        <v>31.9</v>
      </c>
    </row>
    <row r="105" spans="1:14" s="10" customFormat="1" ht="29.25" customHeight="1" x14ac:dyDescent="0.2">
      <c r="A105" s="29" t="s">
        <v>513</v>
      </c>
      <c r="B105" s="15" t="s">
        <v>531</v>
      </c>
      <c r="C105" s="16" t="s">
        <v>476</v>
      </c>
      <c r="D105" s="16" t="s">
        <v>804</v>
      </c>
      <c r="E105" s="29" t="s">
        <v>532</v>
      </c>
      <c r="F105" s="29" t="s">
        <v>481</v>
      </c>
      <c r="G105" s="16" t="s">
        <v>533</v>
      </c>
      <c r="H105" s="29" t="s">
        <v>534</v>
      </c>
      <c r="I105" s="29" t="s">
        <v>58</v>
      </c>
      <c r="J105" s="29" t="s">
        <v>59</v>
      </c>
      <c r="K105" s="17">
        <v>44927</v>
      </c>
      <c r="L105" s="17">
        <v>45291</v>
      </c>
      <c r="M105" s="18" t="s">
        <v>132</v>
      </c>
      <c r="N105" s="73">
        <v>1.5</v>
      </c>
    </row>
    <row r="106" spans="1:14" s="10" customFormat="1" ht="29.25" customHeight="1" x14ac:dyDescent="0.2">
      <c r="A106" s="29" t="s">
        <v>519</v>
      </c>
      <c r="B106" s="15" t="s">
        <v>536</v>
      </c>
      <c r="C106" s="16" t="s">
        <v>476</v>
      </c>
      <c r="D106" s="16" t="s">
        <v>804</v>
      </c>
      <c r="E106" s="29" t="s">
        <v>537</v>
      </c>
      <c r="F106" s="29" t="s">
        <v>481</v>
      </c>
      <c r="G106" s="16" t="s">
        <v>538</v>
      </c>
      <c r="H106" s="29" t="s">
        <v>129</v>
      </c>
      <c r="I106" s="29" t="s">
        <v>58</v>
      </c>
      <c r="J106" s="29" t="s">
        <v>59</v>
      </c>
      <c r="K106" s="17">
        <v>44927</v>
      </c>
      <c r="L106" s="17">
        <v>45291</v>
      </c>
      <c r="M106" s="18" t="s">
        <v>60</v>
      </c>
      <c r="N106" s="73">
        <v>16.600000000000001</v>
      </c>
    </row>
    <row r="107" spans="1:14" s="10" customFormat="1" ht="29.25" customHeight="1" x14ac:dyDescent="0.2">
      <c r="A107" s="29" t="s">
        <v>523</v>
      </c>
      <c r="B107" s="15" t="s">
        <v>540</v>
      </c>
      <c r="C107" s="16" t="s">
        <v>476</v>
      </c>
      <c r="D107" s="15" t="s">
        <v>477</v>
      </c>
      <c r="E107" s="29" t="s">
        <v>541</v>
      </c>
      <c r="F107" s="29" t="s">
        <v>542</v>
      </c>
      <c r="G107" s="29" t="s">
        <v>543</v>
      </c>
      <c r="H107" s="29"/>
      <c r="I107" s="29" t="s">
        <v>58</v>
      </c>
      <c r="J107" s="29" t="s">
        <v>59</v>
      </c>
      <c r="K107" s="17">
        <v>44927</v>
      </c>
      <c r="L107" s="17">
        <v>45291</v>
      </c>
      <c r="M107" s="18"/>
      <c r="N107" s="73">
        <v>4.3099999999999996</v>
      </c>
    </row>
    <row r="108" spans="1:14" s="10" customFormat="1" ht="29.25" customHeight="1" x14ac:dyDescent="0.2">
      <c r="A108" s="29" t="s">
        <v>526</v>
      </c>
      <c r="B108" s="16" t="s">
        <v>1464</v>
      </c>
      <c r="C108" s="16" t="s">
        <v>1193</v>
      </c>
      <c r="D108" s="16" t="s">
        <v>1465</v>
      </c>
      <c r="E108" s="29" t="s">
        <v>492</v>
      </c>
      <c r="F108" s="16" t="s">
        <v>545</v>
      </c>
      <c r="G108" s="29" t="s">
        <v>493</v>
      </c>
      <c r="H108" s="29" t="s">
        <v>50</v>
      </c>
      <c r="I108" s="29" t="s">
        <v>58</v>
      </c>
      <c r="J108" s="29" t="s">
        <v>59</v>
      </c>
      <c r="K108" s="17">
        <v>44927</v>
      </c>
      <c r="L108" s="17">
        <v>45291</v>
      </c>
      <c r="M108" s="18" t="s">
        <v>60</v>
      </c>
      <c r="N108" s="73">
        <v>2.536</v>
      </c>
    </row>
    <row r="109" spans="1:14" s="10" customFormat="1" ht="29.25" customHeight="1" x14ac:dyDescent="0.2">
      <c r="A109" s="29" t="s">
        <v>530</v>
      </c>
      <c r="B109" s="15" t="s">
        <v>547</v>
      </c>
      <c r="C109" s="16" t="s">
        <v>476</v>
      </c>
      <c r="D109" s="16" t="s">
        <v>804</v>
      </c>
      <c r="E109" s="29" t="s">
        <v>548</v>
      </c>
      <c r="F109" s="29" t="s">
        <v>481</v>
      </c>
      <c r="G109" s="29" t="s">
        <v>549</v>
      </c>
      <c r="H109" s="29" t="s">
        <v>131</v>
      </c>
      <c r="I109" s="29" t="s">
        <v>58</v>
      </c>
      <c r="J109" s="29" t="s">
        <v>59</v>
      </c>
      <c r="K109" s="17">
        <v>44927</v>
      </c>
      <c r="L109" s="17">
        <v>45291</v>
      </c>
      <c r="M109" s="18" t="s">
        <v>60</v>
      </c>
      <c r="N109" s="73">
        <v>11</v>
      </c>
    </row>
    <row r="110" spans="1:14" s="10" customFormat="1" ht="29.25" customHeight="1" x14ac:dyDescent="0.2">
      <c r="A110" s="29" t="s">
        <v>535</v>
      </c>
      <c r="B110" s="15" t="s">
        <v>553</v>
      </c>
      <c r="C110" s="16" t="s">
        <v>476</v>
      </c>
      <c r="D110" s="15" t="s">
        <v>477</v>
      </c>
      <c r="E110" s="29" t="s">
        <v>554</v>
      </c>
      <c r="F110" s="29" t="s">
        <v>555</v>
      </c>
      <c r="G110" s="16" t="s">
        <v>113</v>
      </c>
      <c r="H110" s="29" t="s">
        <v>99</v>
      </c>
      <c r="I110" s="29" t="s">
        <v>58</v>
      </c>
      <c r="J110" s="29" t="s">
        <v>59</v>
      </c>
      <c r="K110" s="17">
        <v>44927</v>
      </c>
      <c r="L110" s="17">
        <v>45291</v>
      </c>
      <c r="M110" s="18" t="s">
        <v>60</v>
      </c>
      <c r="N110" s="73">
        <v>12.7</v>
      </c>
    </row>
    <row r="111" spans="1:14" s="10" customFormat="1" ht="29.25" customHeight="1" x14ac:dyDescent="0.2">
      <c r="A111" s="29" t="s">
        <v>539</v>
      </c>
      <c r="B111" s="16" t="s">
        <v>1467</v>
      </c>
      <c r="C111" s="16" t="s">
        <v>1193</v>
      </c>
      <c r="D111" s="15" t="s">
        <v>477</v>
      </c>
      <c r="E111" s="29" t="s">
        <v>495</v>
      </c>
      <c r="F111" s="15" t="s">
        <v>496</v>
      </c>
      <c r="G111" s="15" t="s">
        <v>497</v>
      </c>
      <c r="H111" s="29" t="s">
        <v>498</v>
      </c>
      <c r="I111" s="29" t="s">
        <v>58</v>
      </c>
      <c r="J111" s="29" t="s">
        <v>59</v>
      </c>
      <c r="K111" s="17">
        <v>44927</v>
      </c>
      <c r="L111" s="17">
        <v>45291</v>
      </c>
      <c r="M111" s="18" t="s">
        <v>132</v>
      </c>
      <c r="N111" s="73">
        <v>1</v>
      </c>
    </row>
    <row r="112" spans="1:14" s="10" customFormat="1" ht="29.25" customHeight="1" x14ac:dyDescent="0.2">
      <c r="A112" s="29" t="s">
        <v>544</v>
      </c>
      <c r="B112" s="15" t="s">
        <v>558</v>
      </c>
      <c r="C112" s="16" t="s">
        <v>476</v>
      </c>
      <c r="D112" s="16" t="s">
        <v>804</v>
      </c>
      <c r="E112" s="29" t="s">
        <v>559</v>
      </c>
      <c r="F112" s="29" t="s">
        <v>481</v>
      </c>
      <c r="G112" s="16" t="s">
        <v>560</v>
      </c>
      <c r="H112" s="29" t="s">
        <v>402</v>
      </c>
      <c r="I112" s="29" t="s">
        <v>58</v>
      </c>
      <c r="J112" s="29" t="s">
        <v>59</v>
      </c>
      <c r="K112" s="17">
        <v>44927</v>
      </c>
      <c r="L112" s="17">
        <v>45291</v>
      </c>
      <c r="M112" s="18"/>
      <c r="N112" s="73">
        <v>20</v>
      </c>
    </row>
    <row r="113" spans="1:14" s="10" customFormat="1" ht="29.25" customHeight="1" x14ac:dyDescent="0.2">
      <c r="A113" s="29" t="s">
        <v>546</v>
      </c>
      <c r="B113" s="16" t="s">
        <v>1469</v>
      </c>
      <c r="C113" s="16" t="s">
        <v>1193</v>
      </c>
      <c r="D113" s="15" t="s">
        <v>477</v>
      </c>
      <c r="E113" s="29" t="s">
        <v>562</v>
      </c>
      <c r="F113" s="15" t="s">
        <v>563</v>
      </c>
      <c r="G113" s="16" t="s">
        <v>564</v>
      </c>
      <c r="H113" s="29" t="s">
        <v>270</v>
      </c>
      <c r="I113" s="29" t="s">
        <v>58</v>
      </c>
      <c r="J113" s="29" t="s">
        <v>259</v>
      </c>
      <c r="K113" s="17">
        <v>44927</v>
      </c>
      <c r="L113" s="17">
        <v>45291</v>
      </c>
      <c r="M113" s="18"/>
      <c r="N113" s="73">
        <v>16</v>
      </c>
    </row>
    <row r="114" spans="1:14" s="10" customFormat="1" ht="29.25" customHeight="1" x14ac:dyDescent="0.2">
      <c r="A114" s="29" t="s">
        <v>550</v>
      </c>
      <c r="B114" s="16" t="s">
        <v>1470</v>
      </c>
      <c r="C114" s="16" t="s">
        <v>1193</v>
      </c>
      <c r="D114" s="15" t="s">
        <v>477</v>
      </c>
      <c r="E114" s="29" t="s">
        <v>562</v>
      </c>
      <c r="F114" s="15" t="s">
        <v>563</v>
      </c>
      <c r="G114" s="16" t="s">
        <v>564</v>
      </c>
      <c r="H114" s="29" t="s">
        <v>270</v>
      </c>
      <c r="I114" s="29" t="s">
        <v>58</v>
      </c>
      <c r="J114" s="29" t="s">
        <v>259</v>
      </c>
      <c r="K114" s="17">
        <v>44927</v>
      </c>
      <c r="L114" s="17">
        <v>45291</v>
      </c>
      <c r="M114" s="18"/>
      <c r="N114" s="73">
        <v>7.4</v>
      </c>
    </row>
    <row r="115" spans="1:14" s="10" customFormat="1" ht="29.25" customHeight="1" x14ac:dyDescent="0.2">
      <c r="A115" s="29" t="s">
        <v>552</v>
      </c>
      <c r="B115" s="15" t="s">
        <v>567</v>
      </c>
      <c r="C115" s="16" t="s">
        <v>476</v>
      </c>
      <c r="D115" s="15" t="s">
        <v>477</v>
      </c>
      <c r="E115" s="29" t="s">
        <v>541</v>
      </c>
      <c r="F115" s="29" t="s">
        <v>542</v>
      </c>
      <c r="G115" s="29" t="s">
        <v>543</v>
      </c>
      <c r="H115" s="29" t="s">
        <v>61</v>
      </c>
      <c r="I115" s="29" t="s">
        <v>58</v>
      </c>
      <c r="J115" s="29" t="s">
        <v>59</v>
      </c>
      <c r="K115" s="17">
        <v>44927</v>
      </c>
      <c r="L115" s="17">
        <v>45291</v>
      </c>
      <c r="M115" s="18"/>
      <c r="N115" s="73">
        <v>4.0739999999999998</v>
      </c>
    </row>
    <row r="116" spans="1:14" s="10" customFormat="1" ht="29.25" customHeight="1" x14ac:dyDescent="0.2">
      <c r="A116" s="29" t="s">
        <v>556</v>
      </c>
      <c r="B116" s="15" t="s">
        <v>569</v>
      </c>
      <c r="C116" s="16" t="s">
        <v>476</v>
      </c>
      <c r="D116" s="15" t="s">
        <v>477</v>
      </c>
      <c r="E116" s="29" t="s">
        <v>505</v>
      </c>
      <c r="F116" s="29" t="s">
        <v>506</v>
      </c>
      <c r="G116" s="29" t="s">
        <v>570</v>
      </c>
      <c r="H116" s="29" t="s">
        <v>109</v>
      </c>
      <c r="I116" s="29" t="s">
        <v>58</v>
      </c>
      <c r="J116" s="29" t="s">
        <v>59</v>
      </c>
      <c r="K116" s="17">
        <v>44927</v>
      </c>
      <c r="L116" s="17">
        <v>45291</v>
      </c>
      <c r="M116" s="18"/>
      <c r="N116" s="73">
        <v>20.372</v>
      </c>
    </row>
    <row r="117" spans="1:14" s="10" customFormat="1" ht="29.25" customHeight="1" x14ac:dyDescent="0.2">
      <c r="A117" s="29" t="s">
        <v>557</v>
      </c>
      <c r="B117" s="15" t="s">
        <v>572</v>
      </c>
      <c r="C117" s="16" t="s">
        <v>476</v>
      </c>
      <c r="D117" s="16" t="s">
        <v>804</v>
      </c>
      <c r="E117" s="29" t="s">
        <v>573</v>
      </c>
      <c r="F117" s="29" t="s">
        <v>481</v>
      </c>
      <c r="G117" s="29" t="s">
        <v>574</v>
      </c>
      <c r="H117" s="29" t="s">
        <v>575</v>
      </c>
      <c r="I117" s="29" t="s">
        <v>58</v>
      </c>
      <c r="J117" s="29" t="s">
        <v>59</v>
      </c>
      <c r="K117" s="17">
        <v>44927</v>
      </c>
      <c r="L117" s="17">
        <v>45291</v>
      </c>
      <c r="M117" s="18" t="s">
        <v>60</v>
      </c>
      <c r="N117" s="73">
        <v>8.5</v>
      </c>
    </row>
    <row r="118" spans="1:14" s="10" customFormat="1" ht="29.25" customHeight="1" x14ac:dyDescent="0.2">
      <c r="A118" s="29" t="s">
        <v>561</v>
      </c>
      <c r="B118" s="15" t="s">
        <v>577</v>
      </c>
      <c r="C118" s="16" t="s">
        <v>476</v>
      </c>
      <c r="D118" s="16" t="s">
        <v>804</v>
      </c>
      <c r="E118" s="29" t="s">
        <v>578</v>
      </c>
      <c r="F118" s="29" t="s">
        <v>481</v>
      </c>
      <c r="G118" s="29" t="s">
        <v>579</v>
      </c>
      <c r="H118" s="29" t="s">
        <v>109</v>
      </c>
      <c r="I118" s="29" t="s">
        <v>58</v>
      </c>
      <c r="J118" s="29" t="s">
        <v>59</v>
      </c>
      <c r="K118" s="17">
        <v>44927</v>
      </c>
      <c r="L118" s="17">
        <v>45291</v>
      </c>
      <c r="M118" s="18" t="s">
        <v>60</v>
      </c>
      <c r="N118" s="73">
        <v>7.32</v>
      </c>
    </row>
    <row r="119" spans="1:14" s="10" customFormat="1" ht="29.25" customHeight="1" x14ac:dyDescent="0.2">
      <c r="A119" s="29" t="s">
        <v>565</v>
      </c>
      <c r="B119" s="23" t="s">
        <v>1477</v>
      </c>
      <c r="C119" s="16" t="s">
        <v>1476</v>
      </c>
      <c r="D119" s="16" t="s">
        <v>804</v>
      </c>
      <c r="E119" s="29" t="s">
        <v>581</v>
      </c>
      <c r="F119" s="29" t="s">
        <v>481</v>
      </c>
      <c r="G119" s="16" t="s">
        <v>582</v>
      </c>
      <c r="H119" s="29" t="s">
        <v>155</v>
      </c>
      <c r="I119" s="29" t="s">
        <v>58</v>
      </c>
      <c r="J119" s="29" t="s">
        <v>59</v>
      </c>
      <c r="K119" s="17">
        <v>44927</v>
      </c>
      <c r="L119" s="17">
        <v>45291</v>
      </c>
      <c r="M119" s="18" t="s">
        <v>132</v>
      </c>
      <c r="N119" s="73">
        <v>1</v>
      </c>
    </row>
    <row r="120" spans="1:14" s="10" customFormat="1" ht="29.25" customHeight="1" x14ac:dyDescent="0.2">
      <c r="A120" s="29" t="s">
        <v>566</v>
      </c>
      <c r="B120" s="41" t="s">
        <v>1478</v>
      </c>
      <c r="C120" s="16" t="s">
        <v>1476</v>
      </c>
      <c r="D120" s="16" t="s">
        <v>804</v>
      </c>
      <c r="E120" s="29" t="s">
        <v>581</v>
      </c>
      <c r="F120" s="29" t="s">
        <v>481</v>
      </c>
      <c r="G120" s="16" t="s">
        <v>582</v>
      </c>
      <c r="H120" s="29" t="s">
        <v>155</v>
      </c>
      <c r="I120" s="29" t="s">
        <v>58</v>
      </c>
      <c r="J120" s="29" t="s">
        <v>59</v>
      </c>
      <c r="K120" s="17">
        <v>44927</v>
      </c>
      <c r="L120" s="17">
        <v>45291</v>
      </c>
      <c r="M120" s="18" t="s">
        <v>132</v>
      </c>
      <c r="N120" s="73">
        <v>43</v>
      </c>
    </row>
    <row r="121" spans="1:14" s="10" customFormat="1" ht="29.25" customHeight="1" x14ac:dyDescent="0.2">
      <c r="A121" s="29" t="s">
        <v>568</v>
      </c>
      <c r="B121" s="15" t="s">
        <v>585</v>
      </c>
      <c r="C121" s="16" t="s">
        <v>476</v>
      </c>
      <c r="D121" s="16" t="s">
        <v>804</v>
      </c>
      <c r="E121" s="29" t="s">
        <v>586</v>
      </c>
      <c r="F121" s="29" t="s">
        <v>481</v>
      </c>
      <c r="G121" s="29" t="s">
        <v>587</v>
      </c>
      <c r="H121" s="29" t="s">
        <v>399</v>
      </c>
      <c r="I121" s="29" t="s">
        <v>58</v>
      </c>
      <c r="J121" s="29" t="s">
        <v>59</v>
      </c>
      <c r="K121" s="17">
        <v>44927</v>
      </c>
      <c r="L121" s="17">
        <v>45291</v>
      </c>
      <c r="M121" s="18"/>
      <c r="N121" s="73">
        <v>25.08</v>
      </c>
    </row>
    <row r="122" spans="1:14" s="10" customFormat="1" ht="29.25" customHeight="1" x14ac:dyDescent="0.2">
      <c r="A122" s="29" t="s">
        <v>571</v>
      </c>
      <c r="B122" s="15" t="s">
        <v>589</v>
      </c>
      <c r="C122" s="16" t="s">
        <v>476</v>
      </c>
      <c r="D122" s="16" t="s">
        <v>804</v>
      </c>
      <c r="E122" s="29" t="s">
        <v>590</v>
      </c>
      <c r="F122" s="29" t="s">
        <v>481</v>
      </c>
      <c r="G122" s="15" t="s">
        <v>234</v>
      </c>
      <c r="H122" s="29" t="s">
        <v>551</v>
      </c>
      <c r="I122" s="29" t="s">
        <v>58</v>
      </c>
      <c r="J122" s="29" t="s">
        <v>59</v>
      </c>
      <c r="K122" s="17">
        <v>44927</v>
      </c>
      <c r="L122" s="17">
        <v>45291</v>
      </c>
      <c r="M122" s="18"/>
      <c r="N122" s="73">
        <v>9.5</v>
      </c>
    </row>
    <row r="123" spans="1:14" s="10" customFormat="1" ht="29.25" customHeight="1" x14ac:dyDescent="0.2">
      <c r="A123" s="29" t="s">
        <v>576</v>
      </c>
      <c r="B123" s="15" t="s">
        <v>592</v>
      </c>
      <c r="C123" s="16" t="s">
        <v>476</v>
      </c>
      <c r="D123" s="15" t="s">
        <v>477</v>
      </c>
      <c r="E123" s="29" t="s">
        <v>524</v>
      </c>
      <c r="F123" s="29" t="s">
        <v>525</v>
      </c>
      <c r="G123" s="29" t="s">
        <v>593</v>
      </c>
      <c r="H123" s="29" t="s">
        <v>129</v>
      </c>
      <c r="I123" s="29" t="s">
        <v>58</v>
      </c>
      <c r="J123" s="29" t="s">
        <v>59</v>
      </c>
      <c r="K123" s="17">
        <v>44927</v>
      </c>
      <c r="L123" s="17">
        <v>45291</v>
      </c>
      <c r="M123" s="18"/>
      <c r="N123" s="73">
        <v>8.5990000000000002</v>
      </c>
    </row>
    <row r="124" spans="1:14" s="10" customFormat="1" ht="29.25" customHeight="1" x14ac:dyDescent="0.2">
      <c r="A124" s="29" t="s">
        <v>580</v>
      </c>
      <c r="B124" s="15" t="s">
        <v>595</v>
      </c>
      <c r="C124" s="16" t="s">
        <v>476</v>
      </c>
      <c r="D124" s="15" t="s">
        <v>477</v>
      </c>
      <c r="E124" s="29" t="s">
        <v>505</v>
      </c>
      <c r="F124" s="29" t="s">
        <v>506</v>
      </c>
      <c r="G124" s="29" t="s">
        <v>596</v>
      </c>
      <c r="H124" s="29" t="s">
        <v>93</v>
      </c>
      <c r="I124" s="29" t="s">
        <v>58</v>
      </c>
      <c r="J124" s="29" t="s">
        <v>59</v>
      </c>
      <c r="K124" s="17">
        <v>44927</v>
      </c>
      <c r="L124" s="17">
        <v>45291</v>
      </c>
      <c r="M124" s="18"/>
      <c r="N124" s="73">
        <v>10.186</v>
      </c>
    </row>
    <row r="125" spans="1:14" s="10" customFormat="1" ht="29.25" customHeight="1" x14ac:dyDescent="0.2">
      <c r="A125" s="29" t="s">
        <v>583</v>
      </c>
      <c r="B125" s="15" t="s">
        <v>598</v>
      </c>
      <c r="C125" s="16" t="s">
        <v>476</v>
      </c>
      <c r="D125" s="16" t="s">
        <v>804</v>
      </c>
      <c r="E125" s="29" t="s">
        <v>599</v>
      </c>
      <c r="F125" s="29" t="s">
        <v>481</v>
      </c>
      <c r="G125" s="29" t="s">
        <v>600</v>
      </c>
      <c r="H125" s="29" t="s">
        <v>174</v>
      </c>
      <c r="I125" s="29" t="s">
        <v>58</v>
      </c>
      <c r="J125" s="29" t="s">
        <v>59</v>
      </c>
      <c r="K125" s="17">
        <v>44927</v>
      </c>
      <c r="L125" s="17">
        <v>45291</v>
      </c>
      <c r="M125" s="18"/>
      <c r="N125" s="73">
        <v>16.8</v>
      </c>
    </row>
    <row r="126" spans="1:14" s="10" customFormat="1" ht="29.25" customHeight="1" x14ac:dyDescent="0.2">
      <c r="A126" s="29" t="s">
        <v>584</v>
      </c>
      <c r="B126" s="15" t="s">
        <v>602</v>
      </c>
      <c r="C126" s="16" t="s">
        <v>476</v>
      </c>
      <c r="D126" s="16" t="s">
        <v>804</v>
      </c>
      <c r="E126" s="29" t="s">
        <v>603</v>
      </c>
      <c r="F126" s="29" t="s">
        <v>481</v>
      </c>
      <c r="G126" s="29" t="s">
        <v>604</v>
      </c>
      <c r="H126" s="29" t="s">
        <v>143</v>
      </c>
      <c r="I126" s="29" t="s">
        <v>58</v>
      </c>
      <c r="J126" s="29" t="s">
        <v>59</v>
      </c>
      <c r="K126" s="17">
        <v>44927</v>
      </c>
      <c r="L126" s="17">
        <v>45291</v>
      </c>
      <c r="M126" s="18"/>
      <c r="N126" s="73">
        <v>10.999000000000001</v>
      </c>
    </row>
    <row r="127" spans="1:14" s="10" customFormat="1" ht="29.25" customHeight="1" x14ac:dyDescent="0.2">
      <c r="A127" s="29" t="s">
        <v>588</v>
      </c>
      <c r="B127" s="16" t="s">
        <v>1471</v>
      </c>
      <c r="C127" s="16" t="s">
        <v>1193</v>
      </c>
      <c r="D127" s="15" t="s">
        <v>477</v>
      </c>
      <c r="E127" s="29" t="s">
        <v>505</v>
      </c>
      <c r="F127" s="29" t="s">
        <v>506</v>
      </c>
      <c r="G127" s="16" t="s">
        <v>606</v>
      </c>
      <c r="H127" s="29" t="s">
        <v>219</v>
      </c>
      <c r="I127" s="29" t="s">
        <v>58</v>
      </c>
      <c r="J127" s="29" t="s">
        <v>59</v>
      </c>
      <c r="K127" s="17">
        <v>44927</v>
      </c>
      <c r="L127" s="17">
        <v>45291</v>
      </c>
      <c r="M127" s="18"/>
      <c r="N127" s="73">
        <v>7.9</v>
      </c>
    </row>
    <row r="128" spans="1:14" s="10" customFormat="1" ht="29.25" customHeight="1" x14ac:dyDescent="0.2">
      <c r="A128" s="29" t="s">
        <v>591</v>
      </c>
      <c r="B128" s="35" t="s">
        <v>1343</v>
      </c>
      <c r="C128" s="16" t="s">
        <v>1193</v>
      </c>
      <c r="D128" s="15" t="s">
        <v>364</v>
      </c>
      <c r="E128" s="29" t="s">
        <v>383</v>
      </c>
      <c r="F128" s="16" t="s">
        <v>384</v>
      </c>
      <c r="G128" s="29" t="s">
        <v>608</v>
      </c>
      <c r="H128" s="29" t="s">
        <v>609</v>
      </c>
      <c r="I128" s="29" t="s">
        <v>58</v>
      </c>
      <c r="J128" s="29" t="s">
        <v>59</v>
      </c>
      <c r="K128" s="17">
        <v>44927</v>
      </c>
      <c r="L128" s="17">
        <v>45291</v>
      </c>
      <c r="M128" s="18" t="s">
        <v>60</v>
      </c>
      <c r="N128" s="73">
        <v>8.74</v>
      </c>
    </row>
    <row r="129" spans="1:14" s="10" customFormat="1" ht="29.25" customHeight="1" x14ac:dyDescent="0.2">
      <c r="A129" s="29" t="s">
        <v>594</v>
      </c>
      <c r="B129" s="15" t="s">
        <v>611</v>
      </c>
      <c r="C129" s="16" t="s">
        <v>476</v>
      </c>
      <c r="D129" s="16" t="s">
        <v>804</v>
      </c>
      <c r="E129" s="29" t="s">
        <v>612</v>
      </c>
      <c r="F129" s="29" t="s">
        <v>481</v>
      </c>
      <c r="G129" s="29" t="s">
        <v>613</v>
      </c>
      <c r="H129" s="29" t="s">
        <v>418</v>
      </c>
      <c r="I129" s="29" t="s">
        <v>58</v>
      </c>
      <c r="J129" s="29" t="s">
        <v>59</v>
      </c>
      <c r="K129" s="17">
        <v>44927</v>
      </c>
      <c r="L129" s="17">
        <v>45291</v>
      </c>
      <c r="M129" s="18"/>
      <c r="N129" s="73">
        <v>14.9</v>
      </c>
    </row>
    <row r="130" spans="1:14" s="10" customFormat="1" ht="29.25" customHeight="1" x14ac:dyDescent="0.2">
      <c r="A130" s="29" t="s">
        <v>597</v>
      </c>
      <c r="B130" s="15" t="s">
        <v>615</v>
      </c>
      <c r="C130" s="16" t="s">
        <v>476</v>
      </c>
      <c r="D130" s="16" t="s">
        <v>804</v>
      </c>
      <c r="E130" s="29" t="s">
        <v>616</v>
      </c>
      <c r="F130" s="29" t="s">
        <v>481</v>
      </c>
      <c r="G130" s="29" t="s">
        <v>617</v>
      </c>
      <c r="H130" s="29" t="s">
        <v>114</v>
      </c>
      <c r="I130" s="29" t="s">
        <v>58</v>
      </c>
      <c r="J130" s="29" t="s">
        <v>59</v>
      </c>
      <c r="K130" s="17">
        <v>44927</v>
      </c>
      <c r="L130" s="17">
        <v>45291</v>
      </c>
      <c r="M130" s="18"/>
      <c r="N130" s="73">
        <v>30.155000000000001</v>
      </c>
    </row>
    <row r="131" spans="1:14" s="10" customFormat="1" ht="29.25" customHeight="1" x14ac:dyDescent="0.2">
      <c r="A131" s="29" t="s">
        <v>601</v>
      </c>
      <c r="B131" s="16" t="s">
        <v>1472</v>
      </c>
      <c r="C131" s="16" t="s">
        <v>1193</v>
      </c>
      <c r="D131" s="16" t="s">
        <v>1465</v>
      </c>
      <c r="E131" s="29" t="s">
        <v>619</v>
      </c>
      <c r="F131" s="29" t="s">
        <v>620</v>
      </c>
      <c r="G131" s="29" t="s">
        <v>621</v>
      </c>
      <c r="H131" s="29" t="s">
        <v>622</v>
      </c>
      <c r="I131" s="29" t="s">
        <v>58</v>
      </c>
      <c r="J131" s="29" t="s">
        <v>59</v>
      </c>
      <c r="K131" s="17">
        <v>44927</v>
      </c>
      <c r="L131" s="17">
        <v>45291</v>
      </c>
      <c r="M131" s="18">
        <v>2374</v>
      </c>
      <c r="N131" s="73">
        <v>20.3</v>
      </c>
    </row>
    <row r="132" spans="1:14" s="10" customFormat="1" ht="29.25" customHeight="1" x14ac:dyDescent="0.2">
      <c r="A132" s="29" t="s">
        <v>605</v>
      </c>
      <c r="B132" s="15" t="s">
        <v>624</v>
      </c>
      <c r="C132" s="16" t="s">
        <v>476</v>
      </c>
      <c r="D132" s="15" t="s">
        <v>477</v>
      </c>
      <c r="E132" s="29" t="s">
        <v>625</v>
      </c>
      <c r="F132" s="29" t="s">
        <v>626</v>
      </c>
      <c r="G132" s="16" t="s">
        <v>385</v>
      </c>
      <c r="H132" s="29" t="s">
        <v>627</v>
      </c>
      <c r="I132" s="29" t="s">
        <v>58</v>
      </c>
      <c r="J132" s="29" t="s">
        <v>59</v>
      </c>
      <c r="K132" s="17">
        <v>44927</v>
      </c>
      <c r="L132" s="17">
        <v>45291</v>
      </c>
      <c r="M132" s="18"/>
      <c r="N132" s="73">
        <v>7.3529999999999998</v>
      </c>
    </row>
    <row r="133" spans="1:14" s="10" customFormat="1" ht="29.25" customHeight="1" x14ac:dyDescent="0.2">
      <c r="A133" s="29" t="s">
        <v>607</v>
      </c>
      <c r="B133" s="15" t="s">
        <v>629</v>
      </c>
      <c r="C133" s="16" t="s">
        <v>476</v>
      </c>
      <c r="D133" s="16" t="s">
        <v>804</v>
      </c>
      <c r="E133" s="29" t="s">
        <v>630</v>
      </c>
      <c r="F133" s="29" t="s">
        <v>481</v>
      </c>
      <c r="G133" s="16" t="s">
        <v>631</v>
      </c>
      <c r="H133" s="29" t="s">
        <v>386</v>
      </c>
      <c r="I133" s="29" t="s">
        <v>58</v>
      </c>
      <c r="J133" s="29" t="s">
        <v>59</v>
      </c>
      <c r="K133" s="17">
        <v>44927</v>
      </c>
      <c r="L133" s="17">
        <v>45291</v>
      </c>
      <c r="M133" s="18"/>
      <c r="N133" s="73">
        <v>16</v>
      </c>
    </row>
    <row r="134" spans="1:14" ht="29.25" customHeight="1" x14ac:dyDescent="0.2">
      <c r="A134" s="29" t="s">
        <v>610</v>
      </c>
      <c r="B134" s="16" t="s">
        <v>1249</v>
      </c>
      <c r="C134" s="16" t="s">
        <v>633</v>
      </c>
      <c r="D134" s="15" t="s">
        <v>468</v>
      </c>
      <c r="E134" s="29" t="s">
        <v>634</v>
      </c>
      <c r="F134" s="29" t="s">
        <v>470</v>
      </c>
      <c r="G134" s="29" t="s">
        <v>635</v>
      </c>
      <c r="H134" s="29" t="s">
        <v>636</v>
      </c>
      <c r="I134" s="29" t="s">
        <v>58</v>
      </c>
      <c r="J134" s="29" t="s">
        <v>259</v>
      </c>
      <c r="K134" s="17">
        <v>44927</v>
      </c>
      <c r="L134" s="17">
        <v>45291</v>
      </c>
      <c r="M134" s="18" t="s">
        <v>60</v>
      </c>
      <c r="N134" s="54">
        <v>13.57</v>
      </c>
    </row>
    <row r="135" spans="1:14" ht="29.25" customHeight="1" x14ac:dyDescent="0.2">
      <c r="A135" s="29" t="s">
        <v>614</v>
      </c>
      <c r="B135" s="16" t="s">
        <v>1246</v>
      </c>
      <c r="C135" s="16" t="s">
        <v>633</v>
      </c>
      <c r="D135" s="15" t="s">
        <v>638</v>
      </c>
      <c r="E135" s="29" t="s">
        <v>639</v>
      </c>
      <c r="F135" s="29" t="s">
        <v>640</v>
      </c>
      <c r="G135" s="16" t="s">
        <v>641</v>
      </c>
      <c r="H135" s="29" t="s">
        <v>642</v>
      </c>
      <c r="I135" s="29" t="s">
        <v>58</v>
      </c>
      <c r="J135" s="29" t="s">
        <v>59</v>
      </c>
      <c r="K135" s="17">
        <v>44927</v>
      </c>
      <c r="L135" s="17">
        <v>45291</v>
      </c>
      <c r="M135" s="18" t="s">
        <v>60</v>
      </c>
      <c r="N135" s="54">
        <v>28.812000000000001</v>
      </c>
    </row>
    <row r="136" spans="1:14" ht="29.25" customHeight="1" x14ac:dyDescent="0.2">
      <c r="A136" s="29" t="s">
        <v>618</v>
      </c>
      <c r="B136" s="16" t="s">
        <v>1250</v>
      </c>
      <c r="C136" s="16" t="s">
        <v>633</v>
      </c>
      <c r="D136" s="15" t="s">
        <v>468</v>
      </c>
      <c r="E136" s="29" t="s">
        <v>645</v>
      </c>
      <c r="F136" s="29" t="s">
        <v>470</v>
      </c>
      <c r="G136" s="16" t="s">
        <v>646</v>
      </c>
      <c r="H136" s="29" t="s">
        <v>647</v>
      </c>
      <c r="I136" s="29" t="s">
        <v>58</v>
      </c>
      <c r="J136" s="29" t="s">
        <v>59</v>
      </c>
      <c r="K136" s="17">
        <v>44927</v>
      </c>
      <c r="L136" s="17">
        <v>45291</v>
      </c>
      <c r="M136" s="18" t="s">
        <v>60</v>
      </c>
      <c r="N136" s="54">
        <v>10.502000000000001</v>
      </c>
    </row>
    <row r="137" spans="1:14" ht="29.25" customHeight="1" x14ac:dyDescent="0.2">
      <c r="A137" s="29" t="s">
        <v>623</v>
      </c>
      <c r="B137" s="16" t="s">
        <v>1233</v>
      </c>
      <c r="C137" s="16" t="s">
        <v>649</v>
      </c>
      <c r="D137" s="15" t="s">
        <v>468</v>
      </c>
      <c r="E137" s="29" t="s">
        <v>650</v>
      </c>
      <c r="F137" s="29" t="s">
        <v>470</v>
      </c>
      <c r="G137" s="16" t="s">
        <v>651</v>
      </c>
      <c r="H137" s="29" t="s">
        <v>652</v>
      </c>
      <c r="I137" s="29" t="s">
        <v>58</v>
      </c>
      <c r="J137" s="29" t="s">
        <v>59</v>
      </c>
      <c r="K137" s="17">
        <v>44927</v>
      </c>
      <c r="L137" s="17">
        <v>45291</v>
      </c>
      <c r="M137" s="18" t="s">
        <v>60</v>
      </c>
      <c r="N137" s="54">
        <v>13.842000000000001</v>
      </c>
    </row>
    <row r="138" spans="1:14" ht="29.25" customHeight="1" x14ac:dyDescent="0.2">
      <c r="A138" s="29" t="s">
        <v>628</v>
      </c>
      <c r="B138" s="16" t="s">
        <v>1240</v>
      </c>
      <c r="C138" s="16" t="s">
        <v>649</v>
      </c>
      <c r="D138" s="15" t="s">
        <v>638</v>
      </c>
      <c r="E138" s="29" t="s">
        <v>654</v>
      </c>
      <c r="F138" s="29" t="s">
        <v>655</v>
      </c>
      <c r="G138" s="29" t="s">
        <v>142</v>
      </c>
      <c r="H138" s="19">
        <v>4</v>
      </c>
      <c r="I138" s="19">
        <v>0</v>
      </c>
      <c r="J138" s="19" t="s">
        <v>780</v>
      </c>
      <c r="K138" s="17">
        <v>44927</v>
      </c>
      <c r="L138" s="17">
        <v>45291</v>
      </c>
      <c r="M138" s="16" t="s">
        <v>60</v>
      </c>
      <c r="N138" s="54">
        <v>7.7690000000000001</v>
      </c>
    </row>
    <row r="139" spans="1:14" ht="29.25" customHeight="1" x14ac:dyDescent="0.2">
      <c r="A139" s="29" t="s">
        <v>632</v>
      </c>
      <c r="B139" s="32" t="s">
        <v>1239</v>
      </c>
      <c r="C139" s="16" t="s">
        <v>649</v>
      </c>
      <c r="D139" s="15" t="s">
        <v>368</v>
      </c>
      <c r="E139" s="29" t="s">
        <v>657</v>
      </c>
      <c r="F139" s="29" t="s">
        <v>658</v>
      </c>
      <c r="G139" s="16" t="s">
        <v>659</v>
      </c>
      <c r="H139" s="29" t="s">
        <v>77</v>
      </c>
      <c r="I139" s="29" t="s">
        <v>58</v>
      </c>
      <c r="J139" s="29" t="s">
        <v>59</v>
      </c>
      <c r="K139" s="17">
        <v>44927</v>
      </c>
      <c r="L139" s="17">
        <v>45291</v>
      </c>
      <c r="M139" s="18" t="s">
        <v>60</v>
      </c>
      <c r="N139" s="54">
        <v>10.247999999999999</v>
      </c>
    </row>
    <row r="140" spans="1:14" ht="29.25" customHeight="1" x14ac:dyDescent="0.2">
      <c r="A140" s="29" t="s">
        <v>637</v>
      </c>
      <c r="B140" s="32" t="s">
        <v>1238</v>
      </c>
      <c r="C140" s="16" t="s">
        <v>649</v>
      </c>
      <c r="D140" s="15" t="s">
        <v>368</v>
      </c>
      <c r="E140" s="29" t="s">
        <v>661</v>
      </c>
      <c r="F140" s="29" t="s">
        <v>662</v>
      </c>
      <c r="G140" s="15" t="s">
        <v>663</v>
      </c>
      <c r="H140" s="29" t="s">
        <v>77</v>
      </c>
      <c r="I140" s="29" t="s">
        <v>58</v>
      </c>
      <c r="J140" s="29" t="s">
        <v>259</v>
      </c>
      <c r="K140" s="17">
        <v>44927</v>
      </c>
      <c r="L140" s="17">
        <v>45291</v>
      </c>
      <c r="M140" s="18" t="s">
        <v>60</v>
      </c>
      <c r="N140" s="54">
        <v>9.0340000000000007</v>
      </c>
    </row>
    <row r="141" spans="1:14" ht="29.25" customHeight="1" x14ac:dyDescent="0.2">
      <c r="A141" s="29" t="s">
        <v>643</v>
      </c>
      <c r="B141" s="16" t="s">
        <v>1245</v>
      </c>
      <c r="C141" s="16" t="s">
        <v>633</v>
      </c>
      <c r="D141" s="15" t="s">
        <v>638</v>
      </c>
      <c r="E141" s="29" t="s">
        <v>665</v>
      </c>
      <c r="F141" s="16" t="s">
        <v>666</v>
      </c>
      <c r="G141" s="16" t="s">
        <v>667</v>
      </c>
      <c r="H141" s="29" t="s">
        <v>668</v>
      </c>
      <c r="I141" s="29" t="s">
        <v>58</v>
      </c>
      <c r="J141" s="29" t="s">
        <v>59</v>
      </c>
      <c r="K141" s="17">
        <v>44927</v>
      </c>
      <c r="L141" s="17">
        <v>45291</v>
      </c>
      <c r="M141" s="18" t="s">
        <v>60</v>
      </c>
      <c r="N141" s="54">
        <v>9.27</v>
      </c>
    </row>
    <row r="142" spans="1:14" ht="29.25" customHeight="1" x14ac:dyDescent="0.2">
      <c r="A142" s="29" t="s">
        <v>644</v>
      </c>
      <c r="B142" s="15" t="s">
        <v>671</v>
      </c>
      <c r="C142" s="15" t="s">
        <v>672</v>
      </c>
      <c r="D142" s="15" t="s">
        <v>268</v>
      </c>
      <c r="E142" s="29" t="s">
        <v>673</v>
      </c>
      <c r="F142" s="29" t="s">
        <v>674</v>
      </c>
      <c r="G142" s="29" t="s">
        <v>675</v>
      </c>
      <c r="H142" s="29" t="s">
        <v>174</v>
      </c>
      <c r="I142" s="29" t="s">
        <v>58</v>
      </c>
      <c r="J142" s="29" t="s">
        <v>59</v>
      </c>
      <c r="K142" s="17">
        <v>44927</v>
      </c>
      <c r="L142" s="17">
        <v>45291</v>
      </c>
      <c r="M142" s="18" t="s">
        <v>676</v>
      </c>
      <c r="N142" s="54">
        <v>8.76</v>
      </c>
    </row>
    <row r="143" spans="1:14" ht="29.25" customHeight="1" x14ac:dyDescent="0.2">
      <c r="A143" s="29" t="s">
        <v>648</v>
      </c>
      <c r="B143" s="15" t="s">
        <v>678</v>
      </c>
      <c r="C143" s="15" t="s">
        <v>672</v>
      </c>
      <c r="D143" s="15" t="s">
        <v>268</v>
      </c>
      <c r="E143" s="29" t="s">
        <v>673</v>
      </c>
      <c r="F143" s="29" t="s">
        <v>674</v>
      </c>
      <c r="G143" s="29" t="s">
        <v>675</v>
      </c>
      <c r="H143" s="29" t="s">
        <v>174</v>
      </c>
      <c r="I143" s="29" t="s">
        <v>58</v>
      </c>
      <c r="J143" s="29" t="s">
        <v>679</v>
      </c>
      <c r="K143" s="17">
        <v>44927</v>
      </c>
      <c r="L143" s="17">
        <v>45291</v>
      </c>
      <c r="M143" s="18" t="s">
        <v>676</v>
      </c>
      <c r="N143" s="54">
        <v>730</v>
      </c>
    </row>
    <row r="144" spans="1:14" ht="29.25" customHeight="1" x14ac:dyDescent="0.2">
      <c r="A144" s="29" t="s">
        <v>653</v>
      </c>
      <c r="B144" s="15" t="s">
        <v>1182</v>
      </c>
      <c r="C144" s="16" t="s">
        <v>476</v>
      </c>
      <c r="D144" s="15" t="s">
        <v>268</v>
      </c>
      <c r="E144" s="29" t="s">
        <v>681</v>
      </c>
      <c r="F144" s="29" t="s">
        <v>682</v>
      </c>
      <c r="G144" s="16" t="s">
        <v>683</v>
      </c>
      <c r="H144" s="29" t="s">
        <v>684</v>
      </c>
      <c r="I144" s="29" t="s">
        <v>58</v>
      </c>
      <c r="J144" s="29" t="s">
        <v>59</v>
      </c>
      <c r="K144" s="17">
        <v>44927</v>
      </c>
      <c r="L144" s="17">
        <v>45291</v>
      </c>
      <c r="M144" s="18" t="s">
        <v>60</v>
      </c>
      <c r="N144" s="54">
        <v>5.1970000000000001</v>
      </c>
    </row>
    <row r="145" spans="1:14" ht="29.25" customHeight="1" x14ac:dyDescent="0.2">
      <c r="A145" s="29" t="s">
        <v>656</v>
      </c>
      <c r="B145" s="15" t="s">
        <v>686</v>
      </c>
      <c r="C145" s="15" t="s">
        <v>52</v>
      </c>
      <c r="D145" s="15" t="s">
        <v>53</v>
      </c>
      <c r="E145" s="29" t="s">
        <v>106</v>
      </c>
      <c r="F145" s="29" t="s">
        <v>107</v>
      </c>
      <c r="G145" s="16" t="s">
        <v>108</v>
      </c>
      <c r="H145" s="29" t="s">
        <v>109</v>
      </c>
      <c r="I145" s="29" t="s">
        <v>58</v>
      </c>
      <c r="J145" s="29" t="s">
        <v>59</v>
      </c>
      <c r="K145" s="17">
        <v>44927</v>
      </c>
      <c r="L145" s="17">
        <v>45291</v>
      </c>
      <c r="M145" s="18" t="s">
        <v>1356</v>
      </c>
      <c r="N145" s="63">
        <v>1</v>
      </c>
    </row>
    <row r="146" spans="1:14" ht="29.25" customHeight="1" x14ac:dyDescent="0.2">
      <c r="A146" s="29" t="s">
        <v>660</v>
      </c>
      <c r="B146" s="15" t="s">
        <v>689</v>
      </c>
      <c r="C146" s="16" t="s">
        <v>476</v>
      </c>
      <c r="D146" s="16" t="s">
        <v>804</v>
      </c>
      <c r="E146" s="29" t="s">
        <v>690</v>
      </c>
      <c r="F146" s="29" t="s">
        <v>481</v>
      </c>
      <c r="G146" s="16" t="s">
        <v>691</v>
      </c>
      <c r="H146" s="29" t="s">
        <v>418</v>
      </c>
      <c r="I146" s="29" t="s">
        <v>58</v>
      </c>
      <c r="J146" s="29" t="s">
        <v>210</v>
      </c>
      <c r="K146" s="17">
        <v>44927</v>
      </c>
      <c r="L146" s="17">
        <v>45291</v>
      </c>
      <c r="M146" s="18"/>
      <c r="N146" s="54">
        <v>5.351</v>
      </c>
    </row>
    <row r="147" spans="1:14" ht="29.25" customHeight="1" x14ac:dyDescent="0.2">
      <c r="A147" s="29" t="s">
        <v>664</v>
      </c>
      <c r="B147" s="32" t="s">
        <v>1295</v>
      </c>
      <c r="C147" s="16" t="s">
        <v>363</v>
      </c>
      <c r="D147" s="15" t="s">
        <v>364</v>
      </c>
      <c r="E147" s="29" t="s">
        <v>693</v>
      </c>
      <c r="F147" s="29" t="s">
        <v>366</v>
      </c>
      <c r="G147" s="16" t="s">
        <v>694</v>
      </c>
      <c r="H147" s="29" t="s">
        <v>695</v>
      </c>
      <c r="I147" s="29" t="s">
        <v>58</v>
      </c>
      <c r="J147" s="29" t="s">
        <v>59</v>
      </c>
      <c r="K147" s="17">
        <v>44927</v>
      </c>
      <c r="L147" s="17">
        <v>45291</v>
      </c>
      <c r="M147" s="18"/>
      <c r="N147" s="54">
        <v>9.8239999999999998</v>
      </c>
    </row>
    <row r="148" spans="1:14" ht="29.25" customHeight="1" x14ac:dyDescent="0.2">
      <c r="A148" s="29" t="s">
        <v>669</v>
      </c>
      <c r="B148" s="15" t="s">
        <v>697</v>
      </c>
      <c r="C148" s="15" t="s">
        <v>672</v>
      </c>
      <c r="D148" s="15" t="s">
        <v>268</v>
      </c>
      <c r="E148" s="29" t="s">
        <v>698</v>
      </c>
      <c r="F148" s="29" t="s">
        <v>699</v>
      </c>
      <c r="G148" s="16" t="s">
        <v>700</v>
      </c>
      <c r="H148" s="16" t="s">
        <v>701</v>
      </c>
      <c r="I148" s="29" t="s">
        <v>58</v>
      </c>
      <c r="J148" s="29" t="s">
        <v>59</v>
      </c>
      <c r="K148" s="17">
        <v>44927</v>
      </c>
      <c r="L148" s="17">
        <v>45291</v>
      </c>
      <c r="M148" s="18" t="s">
        <v>676</v>
      </c>
      <c r="N148" s="54">
        <v>14.343999999999999</v>
      </c>
    </row>
    <row r="149" spans="1:14" ht="29.25" customHeight="1" x14ac:dyDescent="0.2">
      <c r="A149" s="29" t="s">
        <v>670</v>
      </c>
      <c r="B149" s="15" t="s">
        <v>703</v>
      </c>
      <c r="C149" s="16" t="s">
        <v>704</v>
      </c>
      <c r="D149" s="15" t="s">
        <v>268</v>
      </c>
      <c r="E149" s="29" t="s">
        <v>705</v>
      </c>
      <c r="F149" s="29" t="s">
        <v>706</v>
      </c>
      <c r="G149" s="16" t="s">
        <v>707</v>
      </c>
      <c r="H149" s="29" t="s">
        <v>708</v>
      </c>
      <c r="I149" s="29" t="s">
        <v>58</v>
      </c>
      <c r="J149" s="29" t="s">
        <v>59</v>
      </c>
      <c r="K149" s="17">
        <v>44927</v>
      </c>
      <c r="L149" s="17">
        <v>45291</v>
      </c>
      <c r="M149" s="18" t="s">
        <v>60</v>
      </c>
      <c r="N149" s="63">
        <v>10.266</v>
      </c>
    </row>
    <row r="150" spans="1:14" ht="29.25" customHeight="1" x14ac:dyDescent="0.2">
      <c r="A150" s="29" t="s">
        <v>677</v>
      </c>
      <c r="B150" s="15" t="s">
        <v>710</v>
      </c>
      <c r="C150" s="16" t="s">
        <v>476</v>
      </c>
      <c r="D150" s="16" t="s">
        <v>804</v>
      </c>
      <c r="E150" s="29" t="s">
        <v>711</v>
      </c>
      <c r="F150" s="29" t="s">
        <v>481</v>
      </c>
      <c r="G150" s="29" t="s">
        <v>712</v>
      </c>
      <c r="H150" s="29" t="s">
        <v>713</v>
      </c>
      <c r="I150" s="29" t="s">
        <v>58</v>
      </c>
      <c r="J150" s="29" t="s">
        <v>59</v>
      </c>
      <c r="K150" s="17">
        <v>44927</v>
      </c>
      <c r="L150" s="17">
        <v>45291</v>
      </c>
      <c r="M150" s="18" t="s">
        <v>60</v>
      </c>
      <c r="N150" s="54">
        <v>6.39</v>
      </c>
    </row>
    <row r="151" spans="1:14" ht="29.25" customHeight="1" x14ac:dyDescent="0.2">
      <c r="A151" s="29" t="s">
        <v>680</v>
      </c>
      <c r="B151" s="15" t="s">
        <v>715</v>
      </c>
      <c r="C151" s="16" t="s">
        <v>476</v>
      </c>
      <c r="D151" s="16" t="s">
        <v>804</v>
      </c>
      <c r="E151" s="29" t="s">
        <v>711</v>
      </c>
      <c r="F151" s="29" t="s">
        <v>481</v>
      </c>
      <c r="G151" s="29" t="s">
        <v>712</v>
      </c>
      <c r="H151" s="29" t="s">
        <v>713</v>
      </c>
      <c r="I151" s="29" t="s">
        <v>58</v>
      </c>
      <c r="J151" s="29" t="s">
        <v>59</v>
      </c>
      <c r="K151" s="17">
        <v>44927</v>
      </c>
      <c r="L151" s="17">
        <v>45291</v>
      </c>
      <c r="M151" s="18" t="s">
        <v>60</v>
      </c>
      <c r="N151" s="54">
        <v>8.7590000000000003</v>
      </c>
    </row>
    <row r="152" spans="1:14" ht="29.25" customHeight="1" x14ac:dyDescent="0.2">
      <c r="A152" s="29" t="s">
        <v>685</v>
      </c>
      <c r="B152" s="32" t="s">
        <v>1231</v>
      </c>
      <c r="C152" s="16" t="s">
        <v>717</v>
      </c>
      <c r="D152" s="16" t="s">
        <v>1341</v>
      </c>
      <c r="E152" s="29" t="s">
        <v>718</v>
      </c>
      <c r="F152" s="29" t="s">
        <v>719</v>
      </c>
      <c r="G152" s="29" t="s">
        <v>720</v>
      </c>
      <c r="H152" s="29" t="s">
        <v>721</v>
      </c>
      <c r="I152" s="29" t="s">
        <v>58</v>
      </c>
      <c r="J152" s="29" t="s">
        <v>259</v>
      </c>
      <c r="K152" s="17">
        <v>44927</v>
      </c>
      <c r="L152" s="17">
        <v>45291</v>
      </c>
      <c r="M152" s="18" t="s">
        <v>60</v>
      </c>
      <c r="N152" s="54">
        <v>8.76</v>
      </c>
    </row>
    <row r="153" spans="1:14" ht="29.25" customHeight="1" x14ac:dyDescent="0.2">
      <c r="A153" s="29" t="s">
        <v>687</v>
      </c>
      <c r="B153" s="32" t="s">
        <v>1229</v>
      </c>
      <c r="C153" s="16" t="s">
        <v>717</v>
      </c>
      <c r="D153" s="16" t="s">
        <v>1341</v>
      </c>
      <c r="E153" s="29" t="s">
        <v>723</v>
      </c>
      <c r="F153" s="29" t="s">
        <v>370</v>
      </c>
      <c r="G153" s="16" t="s">
        <v>724</v>
      </c>
      <c r="H153" s="29" t="s">
        <v>725</v>
      </c>
      <c r="I153" s="29" t="s">
        <v>58</v>
      </c>
      <c r="J153" s="29" t="s">
        <v>259</v>
      </c>
      <c r="K153" s="17">
        <v>44927</v>
      </c>
      <c r="L153" s="17">
        <v>45291</v>
      </c>
      <c r="M153" s="18" t="s">
        <v>60</v>
      </c>
      <c r="N153" s="54">
        <v>7.9749999999999996</v>
      </c>
    </row>
    <row r="154" spans="1:14" ht="29.25" customHeight="1" x14ac:dyDescent="0.2">
      <c r="A154" s="29" t="s">
        <v>688</v>
      </c>
      <c r="B154" s="32" t="s">
        <v>1232</v>
      </c>
      <c r="C154" s="16" t="s">
        <v>717</v>
      </c>
      <c r="D154" s="16" t="s">
        <v>1341</v>
      </c>
      <c r="E154" s="29" t="s">
        <v>727</v>
      </c>
      <c r="F154" s="29" t="s">
        <v>370</v>
      </c>
      <c r="G154" s="15" t="s">
        <v>728</v>
      </c>
      <c r="H154" s="29" t="s">
        <v>291</v>
      </c>
      <c r="I154" s="29" t="s">
        <v>58</v>
      </c>
      <c r="J154" s="29" t="s">
        <v>259</v>
      </c>
      <c r="K154" s="17">
        <v>44927</v>
      </c>
      <c r="L154" s="17">
        <v>45291</v>
      </c>
      <c r="M154" s="18" t="s">
        <v>60</v>
      </c>
      <c r="N154" s="54">
        <v>5.1970000000000001</v>
      </c>
    </row>
    <row r="155" spans="1:14" ht="29.25" customHeight="1" x14ac:dyDescent="0.2">
      <c r="A155" s="29" t="s">
        <v>692</v>
      </c>
      <c r="B155" s="32" t="s">
        <v>1225</v>
      </c>
      <c r="C155" s="16" t="s">
        <v>730</v>
      </c>
      <c r="D155" s="15" t="s">
        <v>278</v>
      </c>
      <c r="E155" s="29" t="s">
        <v>731</v>
      </c>
      <c r="F155" s="15" t="s">
        <v>732</v>
      </c>
      <c r="G155" s="29" t="s">
        <v>517</v>
      </c>
      <c r="H155" s="29" t="s">
        <v>61</v>
      </c>
      <c r="I155" s="29" t="s">
        <v>58</v>
      </c>
      <c r="J155" s="19" t="s">
        <v>733</v>
      </c>
      <c r="K155" s="17">
        <v>44927</v>
      </c>
      <c r="L155" s="17">
        <v>45291</v>
      </c>
      <c r="M155" s="18" t="s">
        <v>60</v>
      </c>
      <c r="N155" s="54">
        <v>4.0709999999999997</v>
      </c>
    </row>
    <row r="156" spans="1:14" ht="29.25" customHeight="1" x14ac:dyDescent="0.2">
      <c r="A156" s="29" t="s">
        <v>696</v>
      </c>
      <c r="B156" s="32" t="s">
        <v>1226</v>
      </c>
      <c r="C156" s="16" t="s">
        <v>730</v>
      </c>
      <c r="D156" s="15" t="s">
        <v>278</v>
      </c>
      <c r="E156" s="29" t="s">
        <v>731</v>
      </c>
      <c r="F156" s="15" t="s">
        <v>732</v>
      </c>
      <c r="G156" s="29" t="s">
        <v>350</v>
      </c>
      <c r="H156" s="29" t="s">
        <v>208</v>
      </c>
      <c r="I156" s="29" t="s">
        <v>58</v>
      </c>
      <c r="J156" s="29" t="s">
        <v>259</v>
      </c>
      <c r="K156" s="17">
        <v>44927</v>
      </c>
      <c r="L156" s="17">
        <v>45291</v>
      </c>
      <c r="M156" s="18" t="s">
        <v>60</v>
      </c>
      <c r="N156" s="54">
        <v>5.351</v>
      </c>
    </row>
    <row r="157" spans="1:14" ht="29.25" customHeight="1" x14ac:dyDescent="0.2">
      <c r="A157" s="29" t="s">
        <v>702</v>
      </c>
      <c r="B157" s="32" t="s">
        <v>1228</v>
      </c>
      <c r="C157" s="16" t="s">
        <v>736</v>
      </c>
      <c r="D157" s="16" t="s">
        <v>1341</v>
      </c>
      <c r="E157" s="29" t="s">
        <v>737</v>
      </c>
      <c r="F157" s="29" t="s">
        <v>370</v>
      </c>
      <c r="G157" s="16" t="s">
        <v>738</v>
      </c>
      <c r="H157" s="29" t="s">
        <v>739</v>
      </c>
      <c r="I157" s="29" t="s">
        <v>58</v>
      </c>
      <c r="J157" s="29" t="s">
        <v>259</v>
      </c>
      <c r="K157" s="17">
        <v>44927</v>
      </c>
      <c r="L157" s="17">
        <v>45291</v>
      </c>
      <c r="M157" s="18" t="s">
        <v>60</v>
      </c>
      <c r="N157" s="54">
        <v>8.5760000000000005</v>
      </c>
    </row>
    <row r="158" spans="1:14" ht="29.25" customHeight="1" x14ac:dyDescent="0.2">
      <c r="A158" s="29" t="s">
        <v>709</v>
      </c>
      <c r="B158" s="15" t="s">
        <v>742</v>
      </c>
      <c r="C158" s="16" t="s">
        <v>476</v>
      </c>
      <c r="D158" s="16" t="s">
        <v>804</v>
      </c>
      <c r="E158" s="29" t="s">
        <v>743</v>
      </c>
      <c r="F158" s="29" t="s">
        <v>481</v>
      </c>
      <c r="G158" s="16" t="s">
        <v>744</v>
      </c>
      <c r="H158" s="29" t="s">
        <v>402</v>
      </c>
      <c r="I158" s="29" t="s">
        <v>58</v>
      </c>
      <c r="J158" s="29" t="s">
        <v>59</v>
      </c>
      <c r="K158" s="17">
        <v>44927</v>
      </c>
      <c r="L158" s="17">
        <v>45291</v>
      </c>
      <c r="M158" s="18" t="s">
        <v>60</v>
      </c>
      <c r="N158" s="54">
        <v>9.6790000000000003</v>
      </c>
    </row>
    <row r="159" spans="1:14" ht="29.25" customHeight="1" x14ac:dyDescent="0.2">
      <c r="A159" s="29" t="s">
        <v>714</v>
      </c>
      <c r="B159" s="15" t="s">
        <v>746</v>
      </c>
      <c r="C159" s="16" t="s">
        <v>1193</v>
      </c>
      <c r="D159" s="15" t="s">
        <v>268</v>
      </c>
      <c r="E159" s="29" t="s">
        <v>747</v>
      </c>
      <c r="F159" s="29" t="s">
        <v>748</v>
      </c>
      <c r="G159" s="16" t="s">
        <v>749</v>
      </c>
      <c r="H159" s="19">
        <v>77</v>
      </c>
      <c r="I159" s="29" t="s">
        <v>58</v>
      </c>
      <c r="J159" s="29" t="s">
        <v>428</v>
      </c>
      <c r="K159" s="17">
        <v>44927</v>
      </c>
      <c r="L159" s="17">
        <v>45291</v>
      </c>
      <c r="M159" s="18" t="s">
        <v>95</v>
      </c>
      <c r="N159" s="54">
        <v>1585.97</v>
      </c>
    </row>
    <row r="160" spans="1:14" ht="29.25" customHeight="1" x14ac:dyDescent="0.2">
      <c r="A160" s="29" t="s">
        <v>716</v>
      </c>
      <c r="B160" s="15" t="s">
        <v>751</v>
      </c>
      <c r="C160" s="16" t="s">
        <v>1193</v>
      </c>
      <c r="D160" s="15" t="s">
        <v>268</v>
      </c>
      <c r="E160" s="29" t="s">
        <v>747</v>
      </c>
      <c r="F160" s="29" t="s">
        <v>748</v>
      </c>
      <c r="G160" s="16" t="s">
        <v>749</v>
      </c>
      <c r="H160" s="19">
        <v>77</v>
      </c>
      <c r="I160" s="29" t="s">
        <v>58</v>
      </c>
      <c r="J160" s="29" t="s">
        <v>428</v>
      </c>
      <c r="K160" s="17">
        <v>44927</v>
      </c>
      <c r="L160" s="17">
        <v>45291</v>
      </c>
      <c r="M160" s="18" t="s">
        <v>95</v>
      </c>
      <c r="N160" s="54">
        <v>1059.3499999999999</v>
      </c>
    </row>
    <row r="161" spans="1:15" ht="29.25" customHeight="1" x14ac:dyDescent="0.2">
      <c r="A161" s="29" t="s">
        <v>722</v>
      </c>
      <c r="B161" s="16" t="s">
        <v>1251</v>
      </c>
      <c r="C161" s="16" t="s">
        <v>633</v>
      </c>
      <c r="D161" s="15" t="s">
        <v>638</v>
      </c>
      <c r="E161" s="29" t="s">
        <v>754</v>
      </c>
      <c r="F161" s="29" t="s">
        <v>755</v>
      </c>
      <c r="G161" s="16" t="s">
        <v>756</v>
      </c>
      <c r="H161" s="29" t="s">
        <v>143</v>
      </c>
      <c r="I161" s="29" t="s">
        <v>58</v>
      </c>
      <c r="J161" s="29" t="s">
        <v>59</v>
      </c>
      <c r="K161" s="17">
        <v>44927</v>
      </c>
      <c r="L161" s="17">
        <v>45291</v>
      </c>
      <c r="M161" s="18" t="s">
        <v>60</v>
      </c>
      <c r="N161" s="54">
        <v>14.343999999999999</v>
      </c>
    </row>
    <row r="162" spans="1:15" ht="29.25" customHeight="1" x14ac:dyDescent="0.2">
      <c r="A162" s="29" t="s">
        <v>726</v>
      </c>
      <c r="B162" s="16" t="s">
        <v>1247</v>
      </c>
      <c r="C162" s="16" t="s">
        <v>633</v>
      </c>
      <c r="D162" s="15" t="s">
        <v>638</v>
      </c>
      <c r="E162" s="29" t="s">
        <v>665</v>
      </c>
      <c r="F162" s="15" t="s">
        <v>758</v>
      </c>
      <c r="G162" s="29" t="s">
        <v>759</v>
      </c>
      <c r="H162" s="29" t="s">
        <v>760</v>
      </c>
      <c r="I162" s="29" t="s">
        <v>58</v>
      </c>
      <c r="J162" s="29" t="s">
        <v>59</v>
      </c>
      <c r="K162" s="17">
        <v>44927</v>
      </c>
      <c r="L162" s="17">
        <v>45291</v>
      </c>
      <c r="M162" s="18" t="s">
        <v>60</v>
      </c>
      <c r="N162" s="54">
        <v>7.7549999999999999</v>
      </c>
    </row>
    <row r="163" spans="1:15" ht="29.25" customHeight="1" x14ac:dyDescent="0.2">
      <c r="A163" s="29" t="s">
        <v>729</v>
      </c>
      <c r="B163" s="32" t="s">
        <v>1248</v>
      </c>
      <c r="C163" s="16" t="s">
        <v>633</v>
      </c>
      <c r="D163" s="15" t="s">
        <v>368</v>
      </c>
      <c r="E163" s="29" t="s">
        <v>762</v>
      </c>
      <c r="F163" s="29" t="s">
        <v>763</v>
      </c>
      <c r="G163" s="16" t="s">
        <v>764</v>
      </c>
      <c r="H163" s="29" t="s">
        <v>356</v>
      </c>
      <c r="I163" s="29" t="s">
        <v>58</v>
      </c>
      <c r="J163" s="29" t="s">
        <v>59</v>
      </c>
      <c r="K163" s="17">
        <v>44927</v>
      </c>
      <c r="L163" s="17">
        <v>45291</v>
      </c>
      <c r="M163" s="18" t="s">
        <v>60</v>
      </c>
      <c r="N163" s="54">
        <v>6.39</v>
      </c>
    </row>
    <row r="164" spans="1:15" ht="29.25" customHeight="1" x14ac:dyDescent="0.2">
      <c r="A164" s="29" t="s">
        <v>734</v>
      </c>
      <c r="B164" s="16" t="s">
        <v>1237</v>
      </c>
      <c r="C164" s="16" t="s">
        <v>649</v>
      </c>
      <c r="D164" s="15" t="s">
        <v>638</v>
      </c>
      <c r="E164" s="29" t="s">
        <v>766</v>
      </c>
      <c r="F164" s="29" t="s">
        <v>767</v>
      </c>
      <c r="G164" s="16" t="s">
        <v>768</v>
      </c>
      <c r="H164" s="29" t="s">
        <v>50</v>
      </c>
      <c r="I164" s="29" t="s">
        <v>58</v>
      </c>
      <c r="J164" s="29" t="s">
        <v>59</v>
      </c>
      <c r="K164" s="17">
        <v>44927</v>
      </c>
      <c r="L164" s="17">
        <v>45291</v>
      </c>
      <c r="M164" s="18" t="s">
        <v>60</v>
      </c>
      <c r="N164" s="54">
        <v>8.7590000000000003</v>
      </c>
    </row>
    <row r="165" spans="1:15" s="10" customFormat="1" ht="29.25" customHeight="1" x14ac:dyDescent="0.2">
      <c r="A165" s="29" t="s">
        <v>735</v>
      </c>
      <c r="B165" s="16" t="s">
        <v>1234</v>
      </c>
      <c r="C165" s="16" t="s">
        <v>649</v>
      </c>
      <c r="D165" s="15" t="s">
        <v>638</v>
      </c>
      <c r="E165" s="29" t="s">
        <v>770</v>
      </c>
      <c r="F165" s="29" t="s">
        <v>771</v>
      </c>
      <c r="G165" s="16" t="s">
        <v>651</v>
      </c>
      <c r="H165" s="29" t="s">
        <v>50</v>
      </c>
      <c r="I165" s="29" t="s">
        <v>58</v>
      </c>
      <c r="J165" s="29" t="s">
        <v>59</v>
      </c>
      <c r="K165" s="17">
        <v>44927</v>
      </c>
      <c r="L165" s="17">
        <v>45291</v>
      </c>
      <c r="M165" s="18" t="s">
        <v>60</v>
      </c>
      <c r="N165" s="54">
        <v>0</v>
      </c>
    </row>
    <row r="166" spans="1:15" ht="29.25" customHeight="1" x14ac:dyDescent="0.2">
      <c r="A166" s="29" t="s">
        <v>740</v>
      </c>
      <c r="B166" s="16" t="s">
        <v>1235</v>
      </c>
      <c r="C166" s="16" t="s">
        <v>649</v>
      </c>
      <c r="D166" s="15" t="s">
        <v>638</v>
      </c>
      <c r="E166" s="29" t="s">
        <v>770</v>
      </c>
      <c r="F166" s="29" t="s">
        <v>771</v>
      </c>
      <c r="G166" s="16" t="s">
        <v>651</v>
      </c>
      <c r="H166" s="29" t="s">
        <v>50</v>
      </c>
      <c r="I166" s="29" t="s">
        <v>58</v>
      </c>
      <c r="J166" s="29" t="s">
        <v>59</v>
      </c>
      <c r="K166" s="17">
        <v>44927</v>
      </c>
      <c r="L166" s="17">
        <v>45291</v>
      </c>
      <c r="M166" s="18" t="s">
        <v>60</v>
      </c>
      <c r="N166" s="54">
        <v>1.25</v>
      </c>
    </row>
    <row r="167" spans="1:15" ht="29.25" customHeight="1" x14ac:dyDescent="0.2">
      <c r="A167" s="29" t="s">
        <v>741</v>
      </c>
      <c r="B167" s="16" t="s">
        <v>1236</v>
      </c>
      <c r="C167" s="16" t="s">
        <v>649</v>
      </c>
      <c r="D167" s="15" t="s">
        <v>638</v>
      </c>
      <c r="E167" s="29" t="s">
        <v>770</v>
      </c>
      <c r="F167" s="29" t="s">
        <v>771</v>
      </c>
      <c r="G167" s="16" t="s">
        <v>651</v>
      </c>
      <c r="H167" s="29" t="s">
        <v>50</v>
      </c>
      <c r="I167" s="29" t="s">
        <v>58</v>
      </c>
      <c r="J167" s="29" t="s">
        <v>59</v>
      </c>
      <c r="K167" s="17">
        <v>44927</v>
      </c>
      <c r="L167" s="17">
        <v>45291</v>
      </c>
      <c r="M167" s="18" t="s">
        <v>60</v>
      </c>
      <c r="N167" s="54">
        <v>5.43</v>
      </c>
    </row>
    <row r="168" spans="1:15" ht="29.25" customHeight="1" x14ac:dyDescent="0.2">
      <c r="A168" s="29" t="s">
        <v>745</v>
      </c>
      <c r="B168" s="16" t="s">
        <v>1303</v>
      </c>
      <c r="C168" s="16" t="s">
        <v>1193</v>
      </c>
      <c r="D168" s="16" t="s">
        <v>776</v>
      </c>
      <c r="E168" s="16" t="s">
        <v>777</v>
      </c>
      <c r="F168" s="16" t="s">
        <v>778</v>
      </c>
      <c r="G168" s="16" t="s">
        <v>779</v>
      </c>
      <c r="H168" s="16">
        <v>69</v>
      </c>
      <c r="I168" s="29" t="s">
        <v>58</v>
      </c>
      <c r="J168" s="16" t="s">
        <v>780</v>
      </c>
      <c r="K168" s="17">
        <v>44927</v>
      </c>
      <c r="L168" s="17">
        <v>45291</v>
      </c>
      <c r="M168" s="18" t="s">
        <v>781</v>
      </c>
      <c r="N168" s="63">
        <v>10.843</v>
      </c>
    </row>
    <row r="169" spans="1:15" s="10" customFormat="1" ht="29.25" customHeight="1" x14ac:dyDescent="0.2">
      <c r="A169" s="29" t="s">
        <v>750</v>
      </c>
      <c r="B169" s="16" t="s">
        <v>1304</v>
      </c>
      <c r="C169" s="16" t="s">
        <v>775</v>
      </c>
      <c r="D169" s="16" t="s">
        <v>776</v>
      </c>
      <c r="E169" s="16" t="s">
        <v>783</v>
      </c>
      <c r="F169" s="16" t="s">
        <v>784</v>
      </c>
      <c r="G169" s="16" t="s">
        <v>784</v>
      </c>
      <c r="H169" s="16" t="s">
        <v>785</v>
      </c>
      <c r="I169" s="29" t="s">
        <v>58</v>
      </c>
      <c r="J169" s="16" t="s">
        <v>780</v>
      </c>
      <c r="K169" s="17">
        <v>44927</v>
      </c>
      <c r="L169" s="17">
        <v>45291</v>
      </c>
      <c r="M169" s="18" t="s">
        <v>781</v>
      </c>
      <c r="N169" s="63">
        <v>27.199000000000002</v>
      </c>
    </row>
    <row r="170" spans="1:15" ht="29.25" customHeight="1" x14ac:dyDescent="0.2">
      <c r="A170" s="29" t="s">
        <v>752</v>
      </c>
      <c r="B170" s="32" t="s">
        <v>1298</v>
      </c>
      <c r="C170" s="16" t="s">
        <v>1193</v>
      </c>
      <c r="D170" s="16" t="s">
        <v>1299</v>
      </c>
      <c r="E170" s="16" t="s">
        <v>787</v>
      </c>
      <c r="F170" s="16" t="s">
        <v>788</v>
      </c>
      <c r="G170" s="16" t="s">
        <v>789</v>
      </c>
      <c r="H170" s="16">
        <v>10</v>
      </c>
      <c r="I170" s="29" t="s">
        <v>58</v>
      </c>
      <c r="J170" s="16" t="s">
        <v>790</v>
      </c>
      <c r="K170" s="17">
        <v>44927</v>
      </c>
      <c r="L170" s="17">
        <v>45291</v>
      </c>
      <c r="M170" s="18" t="s">
        <v>95</v>
      </c>
      <c r="N170" s="63">
        <v>68</v>
      </c>
    </row>
    <row r="171" spans="1:15" ht="29.25" customHeight="1" x14ac:dyDescent="0.2">
      <c r="A171" s="29" t="s">
        <v>753</v>
      </c>
      <c r="B171" s="32" t="s">
        <v>1302</v>
      </c>
      <c r="C171" s="16" t="s">
        <v>1193</v>
      </c>
      <c r="D171" s="15" t="s">
        <v>368</v>
      </c>
      <c r="E171" s="16" t="s">
        <v>792</v>
      </c>
      <c r="F171" s="16" t="s">
        <v>793</v>
      </c>
      <c r="G171" s="16" t="s">
        <v>794</v>
      </c>
      <c r="H171" s="16">
        <v>18</v>
      </c>
      <c r="I171" s="29" t="s">
        <v>58</v>
      </c>
      <c r="J171" s="16" t="s">
        <v>795</v>
      </c>
      <c r="K171" s="17">
        <v>44927</v>
      </c>
      <c r="L171" s="17">
        <v>45291</v>
      </c>
      <c r="M171" s="18" t="s">
        <v>95</v>
      </c>
      <c r="N171" s="63">
        <v>333.45</v>
      </c>
    </row>
    <row r="172" spans="1:15" ht="29.25" customHeight="1" x14ac:dyDescent="0.2">
      <c r="A172" s="29" t="s">
        <v>757</v>
      </c>
      <c r="B172" s="32" t="s">
        <v>797</v>
      </c>
      <c r="C172" s="16" t="s">
        <v>1193</v>
      </c>
      <c r="D172" s="16" t="s">
        <v>798</v>
      </c>
      <c r="E172" s="16" t="s">
        <v>799</v>
      </c>
      <c r="F172" s="16" t="s">
        <v>800</v>
      </c>
      <c r="G172" s="16" t="s">
        <v>801</v>
      </c>
      <c r="H172" s="16">
        <v>20</v>
      </c>
      <c r="I172" s="29" t="s">
        <v>58</v>
      </c>
      <c r="J172" s="16" t="s">
        <v>802</v>
      </c>
      <c r="K172" s="17">
        <v>44927</v>
      </c>
      <c r="L172" s="17">
        <v>45291</v>
      </c>
      <c r="M172" s="18" t="s">
        <v>95</v>
      </c>
      <c r="N172" s="54">
        <v>803</v>
      </c>
    </row>
    <row r="173" spans="1:15" ht="29.25" customHeight="1" x14ac:dyDescent="0.2">
      <c r="A173" s="29" t="s">
        <v>761</v>
      </c>
      <c r="B173" s="23" t="s">
        <v>1475</v>
      </c>
      <c r="C173" s="16" t="s">
        <v>1193</v>
      </c>
      <c r="D173" s="16" t="s">
        <v>804</v>
      </c>
      <c r="E173" s="16" t="s">
        <v>805</v>
      </c>
      <c r="F173" s="16" t="s">
        <v>806</v>
      </c>
      <c r="G173" s="16" t="s">
        <v>807</v>
      </c>
      <c r="H173" s="16">
        <v>4</v>
      </c>
      <c r="I173" s="19" t="s">
        <v>1173</v>
      </c>
      <c r="J173" s="16" t="s">
        <v>790</v>
      </c>
      <c r="K173" s="17">
        <v>44927</v>
      </c>
      <c r="L173" s="17">
        <v>45291</v>
      </c>
      <c r="M173" s="18" t="s">
        <v>95</v>
      </c>
      <c r="N173" s="54">
        <v>1433</v>
      </c>
    </row>
    <row r="174" spans="1:15" ht="29.25" customHeight="1" x14ac:dyDescent="0.2">
      <c r="A174" s="29" t="s">
        <v>765</v>
      </c>
      <c r="B174" s="37" t="s">
        <v>1300</v>
      </c>
      <c r="C174" s="16" t="s">
        <v>1193</v>
      </c>
      <c r="D174" s="16" t="s">
        <v>1263</v>
      </c>
      <c r="E174" s="16" t="s">
        <v>810</v>
      </c>
      <c r="F174" s="16" t="s">
        <v>811</v>
      </c>
      <c r="G174" s="16" t="s">
        <v>812</v>
      </c>
      <c r="H174" s="16">
        <v>2</v>
      </c>
      <c r="I174" s="29"/>
      <c r="J174" s="16" t="s">
        <v>790</v>
      </c>
      <c r="K174" s="17">
        <v>44927</v>
      </c>
      <c r="L174" s="17">
        <v>45291</v>
      </c>
      <c r="M174" s="18" t="s">
        <v>95</v>
      </c>
      <c r="N174" s="63">
        <v>378</v>
      </c>
    </row>
    <row r="175" spans="1:15" ht="29.25" customHeight="1" x14ac:dyDescent="0.2">
      <c r="A175" s="29" t="s">
        <v>769</v>
      </c>
      <c r="B175" s="37" t="s">
        <v>1301</v>
      </c>
      <c r="C175" s="16" t="s">
        <v>1193</v>
      </c>
      <c r="D175" s="16" t="s">
        <v>1263</v>
      </c>
      <c r="E175" s="16" t="s">
        <v>810</v>
      </c>
      <c r="F175" s="16" t="s">
        <v>811</v>
      </c>
      <c r="G175" s="16" t="s">
        <v>812</v>
      </c>
      <c r="H175" s="16">
        <v>2</v>
      </c>
      <c r="I175" s="29"/>
      <c r="J175" s="16" t="s">
        <v>790</v>
      </c>
      <c r="K175" s="17">
        <v>44927</v>
      </c>
      <c r="L175" s="17">
        <v>45291</v>
      </c>
      <c r="M175" s="18" t="s">
        <v>95</v>
      </c>
      <c r="N175" s="63">
        <v>6.2889999999999997</v>
      </c>
    </row>
    <row r="176" spans="1:15" ht="29.25" customHeight="1" x14ac:dyDescent="0.2">
      <c r="A176" s="29" t="s">
        <v>772</v>
      </c>
      <c r="B176" s="16" t="s">
        <v>815</v>
      </c>
      <c r="C176" s="16" t="s">
        <v>1193</v>
      </c>
      <c r="D176" s="16" t="s">
        <v>798</v>
      </c>
      <c r="E176" s="16" t="s">
        <v>816</v>
      </c>
      <c r="F176" s="16" t="s">
        <v>817</v>
      </c>
      <c r="G176" s="16" t="s">
        <v>818</v>
      </c>
      <c r="H176" s="16">
        <v>70</v>
      </c>
      <c r="I176" s="29" t="s">
        <v>58</v>
      </c>
      <c r="J176" s="16" t="s">
        <v>795</v>
      </c>
      <c r="K176" s="17">
        <v>44927</v>
      </c>
      <c r="L176" s="17">
        <v>45291</v>
      </c>
      <c r="M176" s="18" t="s">
        <v>95</v>
      </c>
      <c r="N176" s="54">
        <v>310</v>
      </c>
      <c r="O176" s="56"/>
    </row>
    <row r="177" spans="1:14" ht="29.25" customHeight="1" x14ac:dyDescent="0.2">
      <c r="A177" s="29" t="s">
        <v>773</v>
      </c>
      <c r="B177" s="32" t="s">
        <v>1216</v>
      </c>
      <c r="C177" s="15" t="s">
        <v>822</v>
      </c>
      <c r="D177" s="15" t="s">
        <v>268</v>
      </c>
      <c r="E177" s="16" t="s">
        <v>823</v>
      </c>
      <c r="F177" s="16" t="s">
        <v>824</v>
      </c>
      <c r="G177" s="16" t="s">
        <v>825</v>
      </c>
      <c r="H177" s="16">
        <v>27</v>
      </c>
      <c r="I177" s="29" t="s">
        <v>58</v>
      </c>
      <c r="J177" s="16" t="s">
        <v>780</v>
      </c>
      <c r="K177" s="17">
        <v>44927</v>
      </c>
      <c r="L177" s="17">
        <v>45291</v>
      </c>
      <c r="M177" s="18" t="s">
        <v>60</v>
      </c>
      <c r="N177" s="54">
        <v>9.99</v>
      </c>
    </row>
    <row r="178" spans="1:14" ht="29.25" customHeight="1" x14ac:dyDescent="0.2">
      <c r="A178" s="29" t="s">
        <v>774</v>
      </c>
      <c r="B178" s="32" t="s">
        <v>1215</v>
      </c>
      <c r="C178" s="15" t="s">
        <v>822</v>
      </c>
      <c r="D178" s="15" t="s">
        <v>268</v>
      </c>
      <c r="E178" s="16" t="s">
        <v>823</v>
      </c>
      <c r="F178" s="16" t="s">
        <v>824</v>
      </c>
      <c r="G178" s="16" t="s">
        <v>827</v>
      </c>
      <c r="H178" s="16">
        <v>68</v>
      </c>
      <c r="I178" s="29" t="s">
        <v>58</v>
      </c>
      <c r="J178" s="16" t="s">
        <v>780</v>
      </c>
      <c r="K178" s="17">
        <v>44927</v>
      </c>
      <c r="L178" s="17">
        <v>45291</v>
      </c>
      <c r="M178" s="18" t="s">
        <v>60</v>
      </c>
      <c r="N178" s="54">
        <v>7.6440000000000001</v>
      </c>
    </row>
    <row r="179" spans="1:14" ht="29.25" customHeight="1" x14ac:dyDescent="0.2">
      <c r="A179" s="29" t="s">
        <v>782</v>
      </c>
      <c r="B179" s="32" t="s">
        <v>1217</v>
      </c>
      <c r="C179" s="15" t="s">
        <v>822</v>
      </c>
      <c r="D179" s="15" t="s">
        <v>268</v>
      </c>
      <c r="E179" s="16" t="s">
        <v>823</v>
      </c>
      <c r="F179" s="16" t="s">
        <v>824</v>
      </c>
      <c r="G179" s="16" t="s">
        <v>829</v>
      </c>
      <c r="H179" s="16">
        <v>22</v>
      </c>
      <c r="I179" s="29" t="s">
        <v>58</v>
      </c>
      <c r="J179" s="16" t="s">
        <v>780</v>
      </c>
      <c r="K179" s="17">
        <v>44927</v>
      </c>
      <c r="L179" s="17">
        <v>45291</v>
      </c>
      <c r="M179" s="18" t="s">
        <v>60</v>
      </c>
      <c r="N179" s="54">
        <v>9.4670000000000005</v>
      </c>
    </row>
    <row r="180" spans="1:14" ht="29.25" customHeight="1" x14ac:dyDescent="0.2">
      <c r="A180" s="29" t="s">
        <v>786</v>
      </c>
      <c r="B180" s="32" t="s">
        <v>1214</v>
      </c>
      <c r="C180" s="15" t="s">
        <v>822</v>
      </c>
      <c r="D180" s="15" t="s">
        <v>268</v>
      </c>
      <c r="E180" s="16" t="s">
        <v>831</v>
      </c>
      <c r="F180" s="16" t="s">
        <v>832</v>
      </c>
      <c r="G180" s="16" t="s">
        <v>833</v>
      </c>
      <c r="H180" s="16">
        <v>15</v>
      </c>
      <c r="I180" s="29" t="s">
        <v>58</v>
      </c>
      <c r="J180" s="16" t="s">
        <v>780</v>
      </c>
      <c r="K180" s="17">
        <v>44927</v>
      </c>
      <c r="L180" s="17">
        <v>45291</v>
      </c>
      <c r="M180" s="18" t="s">
        <v>60</v>
      </c>
      <c r="N180" s="54">
        <v>9.6790000000000003</v>
      </c>
    </row>
    <row r="181" spans="1:14" ht="29.25" customHeight="1" x14ac:dyDescent="0.2">
      <c r="A181" s="29" t="s">
        <v>791</v>
      </c>
      <c r="B181" s="32" t="s">
        <v>1213</v>
      </c>
      <c r="C181" s="15" t="s">
        <v>822</v>
      </c>
      <c r="D181" s="15" t="s">
        <v>268</v>
      </c>
      <c r="E181" s="16" t="s">
        <v>835</v>
      </c>
      <c r="F181" s="16" t="s">
        <v>836</v>
      </c>
      <c r="G181" s="16" t="s">
        <v>837</v>
      </c>
      <c r="H181" s="16">
        <v>2</v>
      </c>
      <c r="I181" s="29" t="s">
        <v>58</v>
      </c>
      <c r="J181" s="16" t="s">
        <v>780</v>
      </c>
      <c r="K181" s="17">
        <v>44927</v>
      </c>
      <c r="L181" s="17">
        <v>45291</v>
      </c>
      <c r="M181" s="18" t="s">
        <v>60</v>
      </c>
      <c r="N181" s="54">
        <v>7.4379999999999997</v>
      </c>
    </row>
    <row r="182" spans="1:14" ht="29.25" customHeight="1" x14ac:dyDescent="0.2">
      <c r="A182" s="29" t="s">
        <v>796</v>
      </c>
      <c r="B182" s="32" t="s">
        <v>1218</v>
      </c>
      <c r="C182" s="15" t="s">
        <v>822</v>
      </c>
      <c r="D182" s="15" t="s">
        <v>268</v>
      </c>
      <c r="E182" s="16" t="s">
        <v>839</v>
      </c>
      <c r="F182" s="16" t="s">
        <v>840</v>
      </c>
      <c r="G182" s="16" t="s">
        <v>841</v>
      </c>
      <c r="H182" s="16" t="s">
        <v>842</v>
      </c>
      <c r="I182" s="29" t="s">
        <v>58</v>
      </c>
      <c r="J182" s="16" t="s">
        <v>780</v>
      </c>
      <c r="K182" s="17">
        <v>44927</v>
      </c>
      <c r="L182" s="17">
        <v>45291</v>
      </c>
      <c r="M182" s="18" t="s">
        <v>60</v>
      </c>
      <c r="N182" s="54">
        <v>8.5459999999999994</v>
      </c>
    </row>
    <row r="183" spans="1:14" ht="29.25" customHeight="1" x14ac:dyDescent="0.2">
      <c r="A183" s="29" t="s">
        <v>803</v>
      </c>
      <c r="B183" s="32" t="s">
        <v>1221</v>
      </c>
      <c r="C183" s="16" t="s">
        <v>844</v>
      </c>
      <c r="D183" s="15" t="s">
        <v>268</v>
      </c>
      <c r="E183" s="16" t="s">
        <v>845</v>
      </c>
      <c r="F183" s="16" t="s">
        <v>846</v>
      </c>
      <c r="G183" s="16" t="s">
        <v>847</v>
      </c>
      <c r="H183" s="16">
        <v>44</v>
      </c>
      <c r="I183" s="29" t="s">
        <v>58</v>
      </c>
      <c r="J183" s="16" t="s">
        <v>780</v>
      </c>
      <c r="K183" s="17">
        <v>44927</v>
      </c>
      <c r="L183" s="17">
        <v>45291</v>
      </c>
      <c r="M183" s="18" t="s">
        <v>60</v>
      </c>
      <c r="N183" s="54">
        <v>18.422999999999998</v>
      </c>
    </row>
    <row r="184" spans="1:14" ht="29.25" customHeight="1" x14ac:dyDescent="0.2">
      <c r="A184" s="29" t="s">
        <v>808</v>
      </c>
      <c r="B184" s="32" t="s">
        <v>1220</v>
      </c>
      <c r="C184" s="16" t="s">
        <v>844</v>
      </c>
      <c r="D184" s="15" t="s">
        <v>268</v>
      </c>
      <c r="E184" s="16" t="s">
        <v>849</v>
      </c>
      <c r="F184" s="16" t="s">
        <v>846</v>
      </c>
      <c r="G184" s="16" t="s">
        <v>850</v>
      </c>
      <c r="H184" s="16" t="s">
        <v>851</v>
      </c>
      <c r="I184" s="29" t="s">
        <v>58</v>
      </c>
      <c r="J184" s="16" t="s">
        <v>780</v>
      </c>
      <c r="K184" s="17">
        <v>44927</v>
      </c>
      <c r="L184" s="17">
        <v>45291</v>
      </c>
      <c r="M184" s="18" t="s">
        <v>60</v>
      </c>
      <c r="N184" s="54">
        <v>24.087</v>
      </c>
    </row>
    <row r="185" spans="1:14" ht="29.25" customHeight="1" x14ac:dyDescent="0.2">
      <c r="A185" s="29" t="s">
        <v>809</v>
      </c>
      <c r="B185" s="32" t="s">
        <v>1219</v>
      </c>
      <c r="C185" s="16" t="s">
        <v>844</v>
      </c>
      <c r="D185" s="15" t="s">
        <v>268</v>
      </c>
      <c r="E185" s="16" t="s">
        <v>845</v>
      </c>
      <c r="F185" s="16" t="s">
        <v>846</v>
      </c>
      <c r="G185" s="16" t="s">
        <v>853</v>
      </c>
      <c r="H185" s="16">
        <v>106</v>
      </c>
      <c r="I185" s="29" t="s">
        <v>58</v>
      </c>
      <c r="J185" s="16" t="s">
        <v>780</v>
      </c>
      <c r="K185" s="17">
        <v>44927</v>
      </c>
      <c r="L185" s="17">
        <v>45291</v>
      </c>
      <c r="M185" s="18" t="s">
        <v>60</v>
      </c>
      <c r="N185" s="54">
        <v>6.0540000000000003</v>
      </c>
    </row>
    <row r="186" spans="1:14" ht="29.25" customHeight="1" x14ac:dyDescent="0.2">
      <c r="A186" s="29" t="s">
        <v>813</v>
      </c>
      <c r="B186" s="32" t="s">
        <v>1223</v>
      </c>
      <c r="C186" s="16" t="s">
        <v>855</v>
      </c>
      <c r="D186" s="30" t="s">
        <v>1299</v>
      </c>
      <c r="E186" s="16" t="s">
        <v>856</v>
      </c>
      <c r="F186" s="16" t="s">
        <v>788</v>
      </c>
      <c r="G186" s="16" t="s">
        <v>857</v>
      </c>
      <c r="H186" s="16">
        <v>85</v>
      </c>
      <c r="I186" s="29" t="s">
        <v>58</v>
      </c>
      <c r="J186" s="16" t="s">
        <v>780</v>
      </c>
      <c r="K186" s="17">
        <v>44927</v>
      </c>
      <c r="L186" s="17">
        <v>45291</v>
      </c>
      <c r="M186" s="18" t="s">
        <v>60</v>
      </c>
      <c r="N186" s="54">
        <v>4.0739999999999998</v>
      </c>
    </row>
    <row r="187" spans="1:14" ht="29.25" customHeight="1" x14ac:dyDescent="0.2">
      <c r="A187" s="29" t="s">
        <v>814</v>
      </c>
      <c r="B187" s="32" t="s">
        <v>1222</v>
      </c>
      <c r="C187" s="16" t="s">
        <v>855</v>
      </c>
      <c r="D187" s="30" t="s">
        <v>1299</v>
      </c>
      <c r="E187" s="16" t="s">
        <v>859</v>
      </c>
      <c r="F187" s="16" t="s">
        <v>788</v>
      </c>
      <c r="G187" s="16" t="s">
        <v>860</v>
      </c>
      <c r="H187" s="16">
        <v>7</v>
      </c>
      <c r="I187" s="29" t="s">
        <v>58</v>
      </c>
      <c r="J187" s="16" t="s">
        <v>780</v>
      </c>
      <c r="K187" s="17">
        <v>44927</v>
      </c>
      <c r="L187" s="17">
        <v>45291</v>
      </c>
      <c r="M187" s="18" t="s">
        <v>60</v>
      </c>
      <c r="N187" s="54">
        <v>5.9409999999999998</v>
      </c>
    </row>
    <row r="188" spans="1:14" ht="29.25" customHeight="1" x14ac:dyDescent="0.2">
      <c r="A188" s="29" t="s">
        <v>819</v>
      </c>
      <c r="B188" s="32" t="s">
        <v>1224</v>
      </c>
      <c r="C188" s="16" t="s">
        <v>855</v>
      </c>
      <c r="D188" s="30" t="s">
        <v>1299</v>
      </c>
      <c r="E188" s="16" t="s">
        <v>862</v>
      </c>
      <c r="F188" s="16" t="s">
        <v>863</v>
      </c>
      <c r="G188" s="16" t="s">
        <v>864</v>
      </c>
      <c r="H188" s="23" t="s">
        <v>865</v>
      </c>
      <c r="I188" s="29" t="s">
        <v>58</v>
      </c>
      <c r="J188" s="16" t="s">
        <v>866</v>
      </c>
      <c r="K188" s="17">
        <v>44927</v>
      </c>
      <c r="L188" s="17">
        <v>45291</v>
      </c>
      <c r="M188" s="18" t="s">
        <v>60</v>
      </c>
      <c r="N188" s="54">
        <v>6.1079999999999997</v>
      </c>
    </row>
    <row r="189" spans="1:14" ht="29.25" customHeight="1" x14ac:dyDescent="0.2">
      <c r="A189" s="29" t="s">
        <v>821</v>
      </c>
      <c r="B189" s="16" t="s">
        <v>868</v>
      </c>
      <c r="C189" s="16" t="s">
        <v>869</v>
      </c>
      <c r="D189" s="16" t="s">
        <v>798</v>
      </c>
      <c r="E189" s="16" t="s">
        <v>870</v>
      </c>
      <c r="F189" s="16" t="s">
        <v>871</v>
      </c>
      <c r="G189" s="16" t="s">
        <v>872</v>
      </c>
      <c r="H189" s="16">
        <v>2</v>
      </c>
      <c r="I189" s="29" t="s">
        <v>58</v>
      </c>
      <c r="J189" s="16" t="s">
        <v>780</v>
      </c>
      <c r="K189" s="17">
        <v>44927</v>
      </c>
      <c r="L189" s="17">
        <v>45291</v>
      </c>
      <c r="M189" s="18" t="s">
        <v>60</v>
      </c>
      <c r="N189" s="54">
        <v>5.1790000000000003</v>
      </c>
    </row>
    <row r="190" spans="1:14" ht="29.25" customHeight="1" x14ac:dyDescent="0.2">
      <c r="A190" s="29" t="s">
        <v>826</v>
      </c>
      <c r="B190" s="16" t="s">
        <v>874</v>
      </c>
      <c r="C190" s="16" t="s">
        <v>869</v>
      </c>
      <c r="D190" s="16" t="s">
        <v>798</v>
      </c>
      <c r="E190" s="16" t="s">
        <v>870</v>
      </c>
      <c r="F190" s="16" t="s">
        <v>875</v>
      </c>
      <c r="G190" s="16" t="s">
        <v>876</v>
      </c>
      <c r="H190" s="16">
        <v>12</v>
      </c>
      <c r="I190" s="29" t="s">
        <v>58</v>
      </c>
      <c r="J190" s="16" t="s">
        <v>780</v>
      </c>
      <c r="K190" s="17">
        <v>44927</v>
      </c>
      <c r="L190" s="17">
        <v>45291</v>
      </c>
      <c r="M190" s="18" t="s">
        <v>60</v>
      </c>
      <c r="N190" s="54">
        <v>3.363</v>
      </c>
    </row>
    <row r="191" spans="1:14" ht="29.25" customHeight="1" x14ac:dyDescent="0.2">
      <c r="A191" s="29" t="s">
        <v>828</v>
      </c>
      <c r="B191" s="32" t="s">
        <v>1230</v>
      </c>
      <c r="C191" s="16" t="s">
        <v>717</v>
      </c>
      <c r="D191" s="16" t="s">
        <v>1341</v>
      </c>
      <c r="E191" s="16" t="s">
        <v>878</v>
      </c>
      <c r="F191" s="16" t="s">
        <v>879</v>
      </c>
      <c r="G191" s="16" t="s">
        <v>880</v>
      </c>
      <c r="H191" s="16">
        <v>1</v>
      </c>
      <c r="I191" s="29" t="s">
        <v>58</v>
      </c>
      <c r="J191" s="16" t="s">
        <v>866</v>
      </c>
      <c r="K191" s="17">
        <v>44927</v>
      </c>
      <c r="L191" s="17">
        <v>45291</v>
      </c>
      <c r="M191" s="18" t="s">
        <v>60</v>
      </c>
      <c r="N191" s="54">
        <v>6.2149999999999999</v>
      </c>
    </row>
    <row r="192" spans="1:14" ht="29.25" customHeight="1" x14ac:dyDescent="0.2">
      <c r="A192" s="29" t="s">
        <v>830</v>
      </c>
      <c r="B192" s="32" t="s">
        <v>1227</v>
      </c>
      <c r="C192" s="16" t="s">
        <v>882</v>
      </c>
      <c r="D192" s="15" t="s">
        <v>268</v>
      </c>
      <c r="E192" s="16" t="s">
        <v>883</v>
      </c>
      <c r="F192" s="16" t="s">
        <v>884</v>
      </c>
      <c r="G192" s="16" t="s">
        <v>885</v>
      </c>
      <c r="H192" s="16" t="s">
        <v>886</v>
      </c>
      <c r="I192" s="29" t="s">
        <v>58</v>
      </c>
      <c r="J192" s="16" t="s">
        <v>780</v>
      </c>
      <c r="K192" s="17">
        <v>44927</v>
      </c>
      <c r="L192" s="17">
        <v>45291</v>
      </c>
      <c r="M192" s="18" t="s">
        <v>60</v>
      </c>
      <c r="N192" s="54">
        <v>4.056</v>
      </c>
    </row>
    <row r="193" spans="1:15" ht="29.25" customHeight="1" x14ac:dyDescent="0.2">
      <c r="A193" s="29" t="s">
        <v>834</v>
      </c>
      <c r="B193" s="16" t="s">
        <v>888</v>
      </c>
      <c r="C193" s="16" t="s">
        <v>467</v>
      </c>
      <c r="D193" s="16" t="s">
        <v>798</v>
      </c>
      <c r="E193" s="16" t="s">
        <v>889</v>
      </c>
      <c r="F193" s="16" t="s">
        <v>890</v>
      </c>
      <c r="G193" s="16" t="s">
        <v>891</v>
      </c>
      <c r="H193" s="16">
        <v>1</v>
      </c>
      <c r="I193" s="29" t="s">
        <v>58</v>
      </c>
      <c r="J193" s="16" t="s">
        <v>780</v>
      </c>
      <c r="K193" s="17">
        <v>44927</v>
      </c>
      <c r="L193" s="17">
        <v>45291</v>
      </c>
      <c r="M193" s="18" t="s">
        <v>60</v>
      </c>
      <c r="N193" s="54">
        <v>6.51</v>
      </c>
    </row>
    <row r="194" spans="1:15" ht="29.25" customHeight="1" x14ac:dyDescent="0.2">
      <c r="A194" s="29" t="s">
        <v>838</v>
      </c>
      <c r="B194" s="32" t="s">
        <v>1241</v>
      </c>
      <c r="C194" s="16" t="s">
        <v>467</v>
      </c>
      <c r="D194" s="16" t="s">
        <v>1341</v>
      </c>
      <c r="E194" s="16" t="s">
        <v>893</v>
      </c>
      <c r="F194" s="16" t="s">
        <v>894</v>
      </c>
      <c r="G194" s="16" t="s">
        <v>895</v>
      </c>
      <c r="H194" s="23" t="s">
        <v>896</v>
      </c>
      <c r="I194" s="29" t="s">
        <v>58</v>
      </c>
      <c r="J194" s="16" t="s">
        <v>866</v>
      </c>
      <c r="K194" s="17">
        <v>44927</v>
      </c>
      <c r="L194" s="17">
        <v>45291</v>
      </c>
      <c r="M194" s="18" t="s">
        <v>60</v>
      </c>
      <c r="N194" s="54">
        <v>13.673</v>
      </c>
    </row>
    <row r="195" spans="1:15" ht="29.25" customHeight="1" x14ac:dyDescent="0.2">
      <c r="A195" s="29" t="s">
        <v>843</v>
      </c>
      <c r="B195" s="32" t="s">
        <v>1243</v>
      </c>
      <c r="C195" s="16" t="s">
        <v>467</v>
      </c>
      <c r="D195" s="16" t="s">
        <v>1341</v>
      </c>
      <c r="E195" s="16" t="s">
        <v>893</v>
      </c>
      <c r="F195" s="16" t="s">
        <v>894</v>
      </c>
      <c r="G195" s="16" t="s">
        <v>898</v>
      </c>
      <c r="H195" s="16" t="s">
        <v>899</v>
      </c>
      <c r="I195" s="29" t="s">
        <v>58</v>
      </c>
      <c r="J195" s="16" t="s">
        <v>866</v>
      </c>
      <c r="K195" s="17">
        <v>44927</v>
      </c>
      <c r="L195" s="17">
        <v>45291</v>
      </c>
      <c r="M195" s="18" t="s">
        <v>60</v>
      </c>
      <c r="N195" s="54">
        <v>6.7409999999999997</v>
      </c>
    </row>
    <row r="196" spans="1:15" ht="29.25" customHeight="1" x14ac:dyDescent="0.2">
      <c r="A196" s="29" t="s">
        <v>848</v>
      </c>
      <c r="B196" s="32" t="s">
        <v>1242</v>
      </c>
      <c r="C196" s="16" t="s">
        <v>467</v>
      </c>
      <c r="D196" s="16" t="s">
        <v>1341</v>
      </c>
      <c r="E196" s="16" t="s">
        <v>901</v>
      </c>
      <c r="F196" s="16" t="s">
        <v>902</v>
      </c>
      <c r="G196" s="16" t="s">
        <v>903</v>
      </c>
      <c r="H196" s="16">
        <v>32</v>
      </c>
      <c r="I196" s="29" t="s">
        <v>58</v>
      </c>
      <c r="J196" s="16" t="s">
        <v>866</v>
      </c>
      <c r="K196" s="17">
        <v>44927</v>
      </c>
      <c r="L196" s="17">
        <v>45291</v>
      </c>
      <c r="M196" s="18" t="s">
        <v>60</v>
      </c>
      <c r="N196" s="54">
        <v>6.3570000000000002</v>
      </c>
    </row>
    <row r="197" spans="1:15" ht="29.25" customHeight="1" x14ac:dyDescent="0.2">
      <c r="A197" s="29" t="s">
        <v>852</v>
      </c>
      <c r="B197" s="16" t="s">
        <v>905</v>
      </c>
      <c r="C197" s="16" t="s">
        <v>467</v>
      </c>
      <c r="D197" s="16" t="s">
        <v>798</v>
      </c>
      <c r="E197" s="16" t="s">
        <v>906</v>
      </c>
      <c r="F197" s="16" t="s">
        <v>907</v>
      </c>
      <c r="G197" s="16" t="s">
        <v>908</v>
      </c>
      <c r="H197" s="16">
        <v>13</v>
      </c>
      <c r="I197" s="29" t="s">
        <v>58</v>
      </c>
      <c r="J197" s="16" t="s">
        <v>780</v>
      </c>
      <c r="K197" s="17">
        <v>44927</v>
      </c>
      <c r="L197" s="17">
        <v>45291</v>
      </c>
      <c r="M197" s="18" t="s">
        <v>60</v>
      </c>
      <c r="N197" s="54">
        <v>5.8970000000000002</v>
      </c>
    </row>
    <row r="198" spans="1:15" ht="29.25" customHeight="1" x14ac:dyDescent="0.2">
      <c r="A198" s="29" t="s">
        <v>854</v>
      </c>
      <c r="B198" s="16" t="s">
        <v>910</v>
      </c>
      <c r="C198" s="16" t="s">
        <v>467</v>
      </c>
      <c r="D198" s="16" t="s">
        <v>798</v>
      </c>
      <c r="E198" s="16" t="s">
        <v>906</v>
      </c>
      <c r="F198" s="16" t="s">
        <v>907</v>
      </c>
      <c r="G198" s="16" t="s">
        <v>908</v>
      </c>
      <c r="H198" s="16">
        <v>13</v>
      </c>
      <c r="I198" s="29" t="s">
        <v>58</v>
      </c>
      <c r="J198" s="16" t="s">
        <v>780</v>
      </c>
      <c r="K198" s="17">
        <v>44927</v>
      </c>
      <c r="L198" s="17">
        <v>45291</v>
      </c>
      <c r="M198" s="18" t="s">
        <v>132</v>
      </c>
      <c r="N198" s="63">
        <v>0</v>
      </c>
    </row>
    <row r="199" spans="1:15" ht="29.25" customHeight="1" x14ac:dyDescent="0.2">
      <c r="A199" s="29" t="s">
        <v>858</v>
      </c>
      <c r="B199" s="16" t="s">
        <v>912</v>
      </c>
      <c r="C199" s="16" t="s">
        <v>467</v>
      </c>
      <c r="D199" s="16" t="s">
        <v>798</v>
      </c>
      <c r="E199" s="16" t="s">
        <v>913</v>
      </c>
      <c r="F199" s="16" t="s">
        <v>914</v>
      </c>
      <c r="G199" s="16" t="s">
        <v>915</v>
      </c>
      <c r="H199" s="16">
        <v>33</v>
      </c>
      <c r="I199" s="29" t="s">
        <v>58</v>
      </c>
      <c r="J199" s="16" t="s">
        <v>780</v>
      </c>
      <c r="K199" s="17">
        <v>44927</v>
      </c>
      <c r="L199" s="17">
        <v>45291</v>
      </c>
      <c r="M199" s="18" t="s">
        <v>60</v>
      </c>
      <c r="N199" s="54">
        <v>6.8849999999999998</v>
      </c>
    </row>
    <row r="200" spans="1:15" ht="29.25" customHeight="1" x14ac:dyDescent="0.2">
      <c r="A200" s="29" t="s">
        <v>861</v>
      </c>
      <c r="B200" s="16" t="s">
        <v>917</v>
      </c>
      <c r="C200" s="16" t="s">
        <v>476</v>
      </c>
      <c r="D200" s="16" t="s">
        <v>918</v>
      </c>
      <c r="E200" s="16" t="s">
        <v>919</v>
      </c>
      <c r="F200" s="16" t="s">
        <v>920</v>
      </c>
      <c r="G200" s="16" t="s">
        <v>921</v>
      </c>
      <c r="H200" s="16">
        <v>3</v>
      </c>
      <c r="I200" s="29" t="s">
        <v>58</v>
      </c>
      <c r="J200" s="16" t="s">
        <v>780</v>
      </c>
      <c r="K200" s="17">
        <v>44927</v>
      </c>
      <c r="L200" s="17">
        <v>45291</v>
      </c>
      <c r="M200" s="18" t="s">
        <v>60</v>
      </c>
      <c r="N200" s="54">
        <v>21.85</v>
      </c>
    </row>
    <row r="201" spans="1:15" ht="29.25" customHeight="1" x14ac:dyDescent="0.2">
      <c r="A201" s="29" t="s">
        <v>867</v>
      </c>
      <c r="B201" s="16" t="s">
        <v>923</v>
      </c>
      <c r="C201" s="16" t="s">
        <v>476</v>
      </c>
      <c r="D201" s="16" t="s">
        <v>924</v>
      </c>
      <c r="E201" s="16" t="s">
        <v>925</v>
      </c>
      <c r="F201" s="16" t="s">
        <v>820</v>
      </c>
      <c r="G201" s="16" t="s">
        <v>926</v>
      </c>
      <c r="H201" s="16" t="s">
        <v>927</v>
      </c>
      <c r="I201" s="29" t="s">
        <v>58</v>
      </c>
      <c r="J201" s="16" t="s">
        <v>780</v>
      </c>
      <c r="K201" s="17">
        <v>44927</v>
      </c>
      <c r="L201" s="17">
        <v>45291</v>
      </c>
      <c r="M201" s="18" t="s">
        <v>60</v>
      </c>
      <c r="N201" s="54">
        <v>15</v>
      </c>
    </row>
    <row r="202" spans="1:15" s="10" customFormat="1" ht="29.25" customHeight="1" x14ac:dyDescent="0.2">
      <c r="A202" s="29" t="s">
        <v>873</v>
      </c>
      <c r="B202" s="32">
        <v>5.9032241510392806E+17</v>
      </c>
      <c r="C202" s="16" t="s">
        <v>1193</v>
      </c>
      <c r="D202" s="15" t="s">
        <v>268</v>
      </c>
      <c r="E202" s="16" t="s">
        <v>929</v>
      </c>
      <c r="F202" s="16" t="s">
        <v>840</v>
      </c>
      <c r="G202" s="16" t="s">
        <v>930</v>
      </c>
      <c r="H202" s="16">
        <v>53</v>
      </c>
      <c r="I202" s="29" t="s">
        <v>58</v>
      </c>
      <c r="J202" s="16" t="s">
        <v>780</v>
      </c>
      <c r="K202" s="17">
        <v>44927</v>
      </c>
      <c r="L202" s="17">
        <v>45291</v>
      </c>
      <c r="M202" s="18" t="s">
        <v>132</v>
      </c>
      <c r="N202" s="54">
        <v>1</v>
      </c>
    </row>
    <row r="203" spans="1:15" s="10" customFormat="1" ht="29.25" customHeight="1" x14ac:dyDescent="0.2">
      <c r="A203" s="29" t="s">
        <v>877</v>
      </c>
      <c r="B203" s="32" t="s">
        <v>1252</v>
      </c>
      <c r="C203" s="15" t="s">
        <v>1193</v>
      </c>
      <c r="D203" s="15" t="s">
        <v>268</v>
      </c>
      <c r="E203" s="16" t="s">
        <v>929</v>
      </c>
      <c r="F203" s="16" t="s">
        <v>840</v>
      </c>
      <c r="G203" s="16" t="s">
        <v>1183</v>
      </c>
      <c r="H203" s="16">
        <v>18</v>
      </c>
      <c r="I203" s="29" t="s">
        <v>58</v>
      </c>
      <c r="J203" s="16" t="s">
        <v>780</v>
      </c>
      <c r="K203" s="17">
        <v>44927</v>
      </c>
      <c r="L203" s="17">
        <v>45291</v>
      </c>
      <c r="M203" s="18" t="s">
        <v>132</v>
      </c>
      <c r="N203" s="73">
        <v>1.7</v>
      </c>
    </row>
    <row r="204" spans="1:15" s="10" customFormat="1" ht="29.25" customHeight="1" x14ac:dyDescent="0.2">
      <c r="A204" s="29" t="s">
        <v>881</v>
      </c>
      <c r="B204" s="32" t="s">
        <v>1261</v>
      </c>
      <c r="C204" s="16" t="s">
        <v>1193</v>
      </c>
      <c r="D204" s="15" t="s">
        <v>268</v>
      </c>
      <c r="E204" s="16" t="s">
        <v>933</v>
      </c>
      <c r="F204" s="16" t="s">
        <v>934</v>
      </c>
      <c r="G204" s="16" t="s">
        <v>935</v>
      </c>
      <c r="H204" s="16">
        <v>15</v>
      </c>
      <c r="I204" s="29" t="s">
        <v>58</v>
      </c>
      <c r="J204" s="16" t="s">
        <v>780</v>
      </c>
      <c r="K204" s="17">
        <v>44927</v>
      </c>
      <c r="L204" s="17">
        <v>45291</v>
      </c>
      <c r="M204" s="18" t="s">
        <v>132</v>
      </c>
      <c r="N204" s="73">
        <v>0.8</v>
      </c>
    </row>
    <row r="205" spans="1:15" s="10" customFormat="1" ht="29.25" customHeight="1" x14ac:dyDescent="0.2">
      <c r="A205" s="29" t="s">
        <v>887</v>
      </c>
      <c r="B205" s="32" t="s">
        <v>1257</v>
      </c>
      <c r="C205" s="16" t="s">
        <v>1193</v>
      </c>
      <c r="D205" s="15" t="s">
        <v>268</v>
      </c>
      <c r="E205" s="16" t="s">
        <v>937</v>
      </c>
      <c r="F205" s="16" t="s">
        <v>938</v>
      </c>
      <c r="G205" s="16" t="s">
        <v>939</v>
      </c>
      <c r="H205" s="16">
        <v>31</v>
      </c>
      <c r="I205" s="29" t="s">
        <v>58</v>
      </c>
      <c r="J205" s="16" t="s">
        <v>780</v>
      </c>
      <c r="K205" s="17">
        <v>44927</v>
      </c>
      <c r="L205" s="17">
        <v>45291</v>
      </c>
      <c r="M205" s="18" t="s">
        <v>132</v>
      </c>
      <c r="N205" s="72">
        <v>6.5019999999999998</v>
      </c>
    </row>
    <row r="206" spans="1:15" s="10" customFormat="1" ht="29.25" customHeight="1" x14ac:dyDescent="0.2">
      <c r="A206" s="29" t="s">
        <v>892</v>
      </c>
      <c r="B206" s="32" t="s">
        <v>1253</v>
      </c>
      <c r="C206" s="16" t="s">
        <v>1193</v>
      </c>
      <c r="D206" s="15" t="s">
        <v>268</v>
      </c>
      <c r="E206" s="16" t="s">
        <v>929</v>
      </c>
      <c r="F206" s="16" t="s">
        <v>840</v>
      </c>
      <c r="G206" s="16" t="s">
        <v>930</v>
      </c>
      <c r="H206" s="16">
        <v>51</v>
      </c>
      <c r="I206" s="29" t="s">
        <v>58</v>
      </c>
      <c r="J206" s="16" t="s">
        <v>780</v>
      </c>
      <c r="K206" s="17">
        <v>44927</v>
      </c>
      <c r="L206" s="17">
        <v>45291</v>
      </c>
      <c r="M206" s="18" t="s">
        <v>132</v>
      </c>
      <c r="N206" s="72">
        <v>1</v>
      </c>
    </row>
    <row r="207" spans="1:15" s="10" customFormat="1" ht="29.25" customHeight="1" x14ac:dyDescent="0.2">
      <c r="A207" s="29" t="s">
        <v>897</v>
      </c>
      <c r="B207" s="32" t="s">
        <v>1260</v>
      </c>
      <c r="C207" s="16" t="s">
        <v>1193</v>
      </c>
      <c r="D207" s="15" t="s">
        <v>268</v>
      </c>
      <c r="E207" s="16" t="s">
        <v>929</v>
      </c>
      <c r="F207" s="16" t="s">
        <v>840</v>
      </c>
      <c r="G207" s="16" t="s">
        <v>1183</v>
      </c>
      <c r="H207" s="16">
        <v>17</v>
      </c>
      <c r="I207" s="29" t="s">
        <v>58</v>
      </c>
      <c r="J207" s="16" t="s">
        <v>780</v>
      </c>
      <c r="K207" s="17">
        <v>44927</v>
      </c>
      <c r="L207" s="17">
        <v>45291</v>
      </c>
      <c r="M207" s="18" t="s">
        <v>132</v>
      </c>
      <c r="N207" s="72">
        <v>1</v>
      </c>
    </row>
    <row r="208" spans="1:15" s="10" customFormat="1" ht="29.25" customHeight="1" x14ac:dyDescent="0.2">
      <c r="A208" s="29" t="s">
        <v>900</v>
      </c>
      <c r="B208" s="32" t="s">
        <v>1256</v>
      </c>
      <c r="C208" s="15" t="s">
        <v>1193</v>
      </c>
      <c r="D208" s="15" t="s">
        <v>268</v>
      </c>
      <c r="E208" s="16" t="s">
        <v>943</v>
      </c>
      <c r="F208" s="16" t="s">
        <v>938</v>
      </c>
      <c r="G208" s="16" t="s">
        <v>939</v>
      </c>
      <c r="H208" s="16">
        <v>35</v>
      </c>
      <c r="I208" s="29" t="s">
        <v>58</v>
      </c>
      <c r="J208" s="16" t="s">
        <v>780</v>
      </c>
      <c r="K208" s="17">
        <v>44927</v>
      </c>
      <c r="L208" s="17">
        <v>45291</v>
      </c>
      <c r="M208" s="18" t="s">
        <v>60</v>
      </c>
      <c r="N208" s="73">
        <v>10.34</v>
      </c>
      <c r="O208" s="59"/>
    </row>
    <row r="209" spans="1:14" s="10" customFormat="1" ht="29.25" customHeight="1" x14ac:dyDescent="0.2">
      <c r="A209" s="29" t="s">
        <v>904</v>
      </c>
      <c r="B209" s="32" t="s">
        <v>1254</v>
      </c>
      <c r="C209" s="16" t="s">
        <v>476</v>
      </c>
      <c r="D209" s="15" t="s">
        <v>268</v>
      </c>
      <c r="E209" s="16" t="s">
        <v>945</v>
      </c>
      <c r="F209" s="16" t="s">
        <v>840</v>
      </c>
      <c r="G209" s="16" t="s">
        <v>930</v>
      </c>
      <c r="H209" s="16">
        <v>53</v>
      </c>
      <c r="I209" s="29" t="s">
        <v>58</v>
      </c>
      <c r="J209" s="16" t="s">
        <v>780</v>
      </c>
      <c r="K209" s="17">
        <v>44927</v>
      </c>
      <c r="L209" s="17">
        <v>45291</v>
      </c>
      <c r="M209" s="18" t="s">
        <v>60</v>
      </c>
      <c r="N209" s="73">
        <v>13.9</v>
      </c>
    </row>
    <row r="210" spans="1:14" s="10" customFormat="1" ht="29.25" customHeight="1" x14ac:dyDescent="0.2">
      <c r="A210" s="29" t="s">
        <v>909</v>
      </c>
      <c r="B210" s="32" t="s">
        <v>1259</v>
      </c>
      <c r="C210" s="16" t="s">
        <v>1193</v>
      </c>
      <c r="D210" s="15" t="s">
        <v>268</v>
      </c>
      <c r="E210" s="16" t="s">
        <v>945</v>
      </c>
      <c r="F210" s="16" t="s">
        <v>840</v>
      </c>
      <c r="G210" s="16" t="s">
        <v>1184</v>
      </c>
      <c r="H210" s="16" t="s">
        <v>947</v>
      </c>
      <c r="I210" s="29" t="s">
        <v>58</v>
      </c>
      <c r="J210" s="16" t="s">
        <v>780</v>
      </c>
      <c r="K210" s="17">
        <v>44927</v>
      </c>
      <c r="L210" s="17">
        <v>45291</v>
      </c>
      <c r="M210" s="18" t="s">
        <v>60</v>
      </c>
      <c r="N210" s="73">
        <v>17.305</v>
      </c>
    </row>
    <row r="211" spans="1:14" s="10" customFormat="1" ht="29.25" customHeight="1" x14ac:dyDescent="0.2">
      <c r="A211" s="29" t="s">
        <v>911</v>
      </c>
      <c r="B211" s="32" t="s">
        <v>1255</v>
      </c>
      <c r="C211" s="16" t="s">
        <v>1193</v>
      </c>
      <c r="D211" s="15" t="s">
        <v>268</v>
      </c>
      <c r="E211" s="16" t="s">
        <v>949</v>
      </c>
      <c r="F211" s="16" t="s">
        <v>840</v>
      </c>
      <c r="G211" s="16" t="s">
        <v>950</v>
      </c>
      <c r="H211" s="16" t="s">
        <v>951</v>
      </c>
      <c r="I211" s="29" t="s">
        <v>58</v>
      </c>
      <c r="J211" s="16" t="s">
        <v>780</v>
      </c>
      <c r="K211" s="17">
        <v>44927</v>
      </c>
      <c r="L211" s="17">
        <v>45291</v>
      </c>
      <c r="M211" s="18" t="s">
        <v>60</v>
      </c>
      <c r="N211" s="73">
        <v>7.7439999999999998</v>
      </c>
    </row>
    <row r="212" spans="1:14" s="10" customFormat="1" ht="29.25" customHeight="1" x14ac:dyDescent="0.2">
      <c r="A212" s="29" t="s">
        <v>916</v>
      </c>
      <c r="B212" s="32" t="s">
        <v>1262</v>
      </c>
      <c r="C212" s="16" t="s">
        <v>1193</v>
      </c>
      <c r="D212" s="15" t="s">
        <v>268</v>
      </c>
      <c r="E212" s="16" t="s">
        <v>933</v>
      </c>
      <c r="F212" s="16" t="s">
        <v>934</v>
      </c>
      <c r="G212" s="16" t="s">
        <v>953</v>
      </c>
      <c r="H212" s="16">
        <v>5</v>
      </c>
      <c r="I212" s="29" t="s">
        <v>58</v>
      </c>
      <c r="J212" s="16" t="s">
        <v>780</v>
      </c>
      <c r="K212" s="17">
        <v>44927</v>
      </c>
      <c r="L212" s="17">
        <v>45291</v>
      </c>
      <c r="M212" s="18" t="s">
        <v>60</v>
      </c>
      <c r="N212" s="73">
        <v>5.9660000000000002</v>
      </c>
    </row>
    <row r="213" spans="1:14" s="10" customFormat="1" ht="29.25" customHeight="1" x14ac:dyDescent="0.2">
      <c r="A213" s="29" t="s">
        <v>922</v>
      </c>
      <c r="B213" s="32" t="s">
        <v>1258</v>
      </c>
      <c r="C213" s="16" t="s">
        <v>1193</v>
      </c>
      <c r="D213" s="15" t="s">
        <v>268</v>
      </c>
      <c r="E213" s="16" t="s">
        <v>955</v>
      </c>
      <c r="F213" s="16" t="s">
        <v>956</v>
      </c>
      <c r="G213" s="16" t="s">
        <v>957</v>
      </c>
      <c r="H213" s="74">
        <v>8</v>
      </c>
      <c r="I213" s="29" t="s">
        <v>58</v>
      </c>
      <c r="J213" s="16" t="s">
        <v>780</v>
      </c>
      <c r="K213" s="17">
        <v>44927</v>
      </c>
      <c r="L213" s="17">
        <v>45291</v>
      </c>
      <c r="M213" s="18" t="s">
        <v>60</v>
      </c>
      <c r="N213" s="73">
        <v>19.327999999999999</v>
      </c>
    </row>
    <row r="214" spans="1:14" s="10" customFormat="1" ht="29.25" customHeight="1" x14ac:dyDescent="0.2">
      <c r="A214" s="29" t="s">
        <v>928</v>
      </c>
      <c r="B214" s="16" t="s">
        <v>958</v>
      </c>
      <c r="C214" s="16" t="s">
        <v>476</v>
      </c>
      <c r="D214" s="15" t="s">
        <v>268</v>
      </c>
      <c r="E214" s="16" t="s">
        <v>959</v>
      </c>
      <c r="F214" s="16" t="s">
        <v>793</v>
      </c>
      <c r="G214" s="16" t="s">
        <v>960</v>
      </c>
      <c r="H214" s="16">
        <v>6</v>
      </c>
      <c r="I214" s="29" t="s">
        <v>58</v>
      </c>
      <c r="J214" s="16" t="s">
        <v>780</v>
      </c>
      <c r="K214" s="17">
        <v>44927</v>
      </c>
      <c r="L214" s="17">
        <v>45291</v>
      </c>
      <c r="M214" s="18" t="s">
        <v>60</v>
      </c>
      <c r="N214" s="73">
        <v>8.5060000000000002</v>
      </c>
    </row>
    <row r="215" spans="1:14" s="10" customFormat="1" ht="29.25" customHeight="1" x14ac:dyDescent="0.2">
      <c r="A215" s="29" t="s">
        <v>931</v>
      </c>
      <c r="B215" s="16" t="s">
        <v>961</v>
      </c>
      <c r="C215" s="16" t="s">
        <v>476</v>
      </c>
      <c r="D215" s="15" t="s">
        <v>268</v>
      </c>
      <c r="E215" s="16" t="s">
        <v>962</v>
      </c>
      <c r="F215" s="16" t="s">
        <v>963</v>
      </c>
      <c r="G215" s="16" t="s">
        <v>964</v>
      </c>
      <c r="H215" s="16" t="s">
        <v>965</v>
      </c>
      <c r="I215" s="29" t="s">
        <v>58</v>
      </c>
      <c r="J215" s="16" t="s">
        <v>780</v>
      </c>
      <c r="K215" s="17">
        <v>44927</v>
      </c>
      <c r="L215" s="17">
        <v>45291</v>
      </c>
      <c r="M215" s="18" t="s">
        <v>60</v>
      </c>
      <c r="N215" s="73">
        <v>25.9</v>
      </c>
    </row>
    <row r="216" spans="1:14" s="10" customFormat="1" ht="29.25" customHeight="1" x14ac:dyDescent="0.2">
      <c r="A216" s="29" t="s">
        <v>932</v>
      </c>
      <c r="B216" s="16" t="s">
        <v>966</v>
      </c>
      <c r="C216" s="16" t="s">
        <v>476</v>
      </c>
      <c r="D216" s="15" t="s">
        <v>268</v>
      </c>
      <c r="E216" s="16" t="s">
        <v>967</v>
      </c>
      <c r="F216" s="16" t="s">
        <v>968</v>
      </c>
      <c r="G216" s="16" t="s">
        <v>969</v>
      </c>
      <c r="H216" s="16">
        <v>32</v>
      </c>
      <c r="I216" s="29" t="s">
        <v>58</v>
      </c>
      <c r="J216" s="16" t="s">
        <v>780</v>
      </c>
      <c r="K216" s="17">
        <v>44927</v>
      </c>
      <c r="L216" s="17">
        <v>45291</v>
      </c>
      <c r="M216" s="18" t="s">
        <v>60</v>
      </c>
      <c r="N216" s="73">
        <v>24.8</v>
      </c>
    </row>
    <row r="217" spans="1:14" s="10" customFormat="1" ht="29.25" customHeight="1" x14ac:dyDescent="0.2">
      <c r="A217" s="29" t="s">
        <v>936</v>
      </c>
      <c r="B217" s="32" t="s">
        <v>1274</v>
      </c>
      <c r="C217" s="16" t="s">
        <v>363</v>
      </c>
      <c r="D217" s="16" t="s">
        <v>970</v>
      </c>
      <c r="E217" s="16" t="s">
        <v>971</v>
      </c>
      <c r="F217" s="16" t="s">
        <v>788</v>
      </c>
      <c r="G217" s="16" t="s">
        <v>972</v>
      </c>
      <c r="H217" s="38" t="s">
        <v>973</v>
      </c>
      <c r="I217" s="29" t="s">
        <v>58</v>
      </c>
      <c r="J217" s="16" t="s">
        <v>974</v>
      </c>
      <c r="K217" s="17">
        <v>44927</v>
      </c>
      <c r="L217" s="17">
        <v>45291</v>
      </c>
      <c r="M217" s="18" t="s">
        <v>132</v>
      </c>
      <c r="N217" s="72">
        <v>1.08</v>
      </c>
    </row>
    <row r="218" spans="1:14" s="10" customFormat="1" ht="29.25" customHeight="1" x14ac:dyDescent="0.2">
      <c r="A218" s="29" t="s">
        <v>940</v>
      </c>
      <c r="B218" s="32" t="s">
        <v>1296</v>
      </c>
      <c r="C218" s="16" t="s">
        <v>363</v>
      </c>
      <c r="D218" s="16" t="s">
        <v>970</v>
      </c>
      <c r="E218" s="16" t="s">
        <v>975</v>
      </c>
      <c r="F218" s="16" t="s">
        <v>788</v>
      </c>
      <c r="G218" s="16" t="s">
        <v>976</v>
      </c>
      <c r="H218" s="16" t="s">
        <v>977</v>
      </c>
      <c r="I218" s="29" t="s">
        <v>58</v>
      </c>
      <c r="J218" s="16" t="s">
        <v>974</v>
      </c>
      <c r="K218" s="17">
        <v>44927</v>
      </c>
      <c r="L218" s="17">
        <v>45291</v>
      </c>
      <c r="M218" s="18" t="s">
        <v>132</v>
      </c>
      <c r="N218" s="72">
        <v>1.38</v>
      </c>
    </row>
    <row r="219" spans="1:14" s="10" customFormat="1" ht="29.25" customHeight="1" x14ac:dyDescent="0.2">
      <c r="A219" s="29" t="s">
        <v>941</v>
      </c>
      <c r="B219" s="32" t="s">
        <v>1284</v>
      </c>
      <c r="C219" s="16" t="s">
        <v>363</v>
      </c>
      <c r="D219" s="16" t="s">
        <v>970</v>
      </c>
      <c r="E219" s="16" t="s">
        <v>978</v>
      </c>
      <c r="F219" s="16" t="s">
        <v>979</v>
      </c>
      <c r="G219" s="16" t="s">
        <v>980</v>
      </c>
      <c r="H219" s="16" t="s">
        <v>981</v>
      </c>
      <c r="I219" s="29" t="s">
        <v>58</v>
      </c>
      <c r="J219" s="16" t="s">
        <v>974</v>
      </c>
      <c r="K219" s="17">
        <v>44927</v>
      </c>
      <c r="L219" s="17">
        <v>45291</v>
      </c>
      <c r="M219" s="18" t="s">
        <v>132</v>
      </c>
      <c r="N219" s="72">
        <v>1.321</v>
      </c>
    </row>
    <row r="220" spans="1:14" s="10" customFormat="1" ht="29.25" customHeight="1" x14ac:dyDescent="0.2">
      <c r="A220" s="29" t="s">
        <v>942</v>
      </c>
      <c r="B220" s="16" t="s">
        <v>1169</v>
      </c>
      <c r="C220" s="16" t="s">
        <v>1193</v>
      </c>
      <c r="D220" s="16" t="s">
        <v>1167</v>
      </c>
      <c r="E220" s="16" t="s">
        <v>1170</v>
      </c>
      <c r="F220" s="16" t="s">
        <v>1168</v>
      </c>
      <c r="G220" s="16" t="s">
        <v>872</v>
      </c>
      <c r="H220" s="16">
        <v>54</v>
      </c>
      <c r="I220" s="29" t="s">
        <v>1171</v>
      </c>
      <c r="J220" s="16" t="s">
        <v>733</v>
      </c>
      <c r="K220" s="17">
        <v>44927</v>
      </c>
      <c r="L220" s="17">
        <v>45291</v>
      </c>
      <c r="M220" s="18" t="s">
        <v>781</v>
      </c>
      <c r="N220" s="72">
        <v>36.036000000000001</v>
      </c>
    </row>
    <row r="221" spans="1:14" s="10" customFormat="1" ht="29.25" customHeight="1" x14ac:dyDescent="0.2">
      <c r="A221" s="29" t="s">
        <v>944</v>
      </c>
      <c r="B221" s="16" t="s">
        <v>1474</v>
      </c>
      <c r="C221" s="16" t="s">
        <v>1193</v>
      </c>
      <c r="D221" s="16" t="s">
        <v>1167</v>
      </c>
      <c r="E221" s="16" t="s">
        <v>1175</v>
      </c>
      <c r="F221" s="16" t="s">
        <v>1172</v>
      </c>
      <c r="G221" s="16" t="s">
        <v>1174</v>
      </c>
      <c r="H221" s="16">
        <v>23</v>
      </c>
      <c r="I221" s="29" t="s">
        <v>1173</v>
      </c>
      <c r="J221" s="16" t="s">
        <v>780</v>
      </c>
      <c r="K221" s="17">
        <v>44927</v>
      </c>
      <c r="L221" s="17">
        <v>45291</v>
      </c>
      <c r="M221" s="18" t="s">
        <v>781</v>
      </c>
      <c r="N221" s="72">
        <v>50.067</v>
      </c>
    </row>
    <row r="222" spans="1:14" s="10" customFormat="1" ht="29.25" customHeight="1" x14ac:dyDescent="0.2">
      <c r="A222" s="29" t="s">
        <v>946</v>
      </c>
      <c r="B222" s="16" t="s">
        <v>1178</v>
      </c>
      <c r="C222" s="16" t="s">
        <v>1193</v>
      </c>
      <c r="D222" s="16" t="s">
        <v>798</v>
      </c>
      <c r="E222" s="16" t="s">
        <v>1179</v>
      </c>
      <c r="F222" s="16" t="s">
        <v>1176</v>
      </c>
      <c r="G222" s="16" t="s">
        <v>1177</v>
      </c>
      <c r="H222" s="16">
        <v>26</v>
      </c>
      <c r="I222" s="29" t="s">
        <v>1171</v>
      </c>
      <c r="J222" s="16" t="s">
        <v>780</v>
      </c>
      <c r="K222" s="17">
        <v>44927</v>
      </c>
      <c r="L222" s="17">
        <v>45291</v>
      </c>
      <c r="M222" s="18" t="s">
        <v>781</v>
      </c>
      <c r="N222" s="72">
        <v>13.465</v>
      </c>
    </row>
    <row r="223" spans="1:14" s="10" customFormat="1" ht="29.25" customHeight="1" x14ac:dyDescent="0.2">
      <c r="A223" s="29" t="s">
        <v>948</v>
      </c>
      <c r="B223" s="32" t="s">
        <v>1297</v>
      </c>
      <c r="C223" s="16" t="s">
        <v>363</v>
      </c>
      <c r="D223" s="16" t="s">
        <v>970</v>
      </c>
      <c r="E223" s="16" t="s">
        <v>1180</v>
      </c>
      <c r="F223" s="29" t="s">
        <v>377</v>
      </c>
      <c r="G223" s="16" t="s">
        <v>378</v>
      </c>
      <c r="H223" s="16">
        <v>6</v>
      </c>
      <c r="I223" s="29" t="s">
        <v>1173</v>
      </c>
      <c r="J223" s="16" t="s">
        <v>974</v>
      </c>
      <c r="K223" s="17">
        <v>44927</v>
      </c>
      <c r="L223" s="17">
        <v>45291</v>
      </c>
      <c r="M223" s="18" t="s">
        <v>1356</v>
      </c>
      <c r="N223" s="72">
        <v>1</v>
      </c>
    </row>
    <row r="224" spans="1:14" s="10" customFormat="1" ht="29.25" customHeight="1" x14ac:dyDescent="0.2">
      <c r="A224" s="29" t="s">
        <v>952</v>
      </c>
      <c r="B224" s="16" t="s">
        <v>1267</v>
      </c>
      <c r="C224" s="16" t="s">
        <v>267</v>
      </c>
      <c r="D224" s="16" t="s">
        <v>1265</v>
      </c>
      <c r="E224" s="16" t="s">
        <v>982</v>
      </c>
      <c r="F224" s="16" t="s">
        <v>983</v>
      </c>
      <c r="G224" s="16" t="s">
        <v>957</v>
      </c>
      <c r="H224" s="16">
        <v>13</v>
      </c>
      <c r="I224" s="29" t="s">
        <v>58</v>
      </c>
      <c r="J224" s="16" t="s">
        <v>780</v>
      </c>
      <c r="K224" s="17">
        <v>44927</v>
      </c>
      <c r="L224" s="17">
        <v>45291</v>
      </c>
      <c r="M224" s="18" t="s">
        <v>132</v>
      </c>
      <c r="N224" s="72">
        <v>1</v>
      </c>
    </row>
    <row r="225" spans="1:15" s="10" customFormat="1" ht="29.25" customHeight="1" x14ac:dyDescent="0.2">
      <c r="A225" s="29" t="s">
        <v>954</v>
      </c>
      <c r="B225" s="16" t="s">
        <v>1264</v>
      </c>
      <c r="C225" s="16" t="s">
        <v>1193</v>
      </c>
      <c r="D225" s="16" t="s">
        <v>1263</v>
      </c>
      <c r="E225" s="16" t="s">
        <v>943</v>
      </c>
      <c r="F225" s="16" t="s">
        <v>938</v>
      </c>
      <c r="G225" s="16" t="s">
        <v>939</v>
      </c>
      <c r="H225" s="16">
        <v>38</v>
      </c>
      <c r="I225" s="29" t="s">
        <v>1171</v>
      </c>
      <c r="J225" s="16" t="s">
        <v>780</v>
      </c>
      <c r="K225" s="17">
        <v>44927</v>
      </c>
      <c r="L225" s="17">
        <v>45291</v>
      </c>
      <c r="M225" s="18" t="s">
        <v>132</v>
      </c>
      <c r="N225" s="63">
        <v>1.2</v>
      </c>
      <c r="O225" s="69"/>
    </row>
    <row r="226" spans="1:15" ht="19.2" x14ac:dyDescent="0.2">
      <c r="A226" s="31"/>
      <c r="B226" s="31"/>
      <c r="C226" s="31"/>
      <c r="D226" s="31"/>
      <c r="E226" s="31"/>
      <c r="F226" s="31"/>
      <c r="G226" s="31"/>
      <c r="H226" s="31"/>
      <c r="I226" s="31"/>
      <c r="J226" s="31"/>
      <c r="K226" s="6"/>
      <c r="L226" s="6"/>
      <c r="M226" s="7" t="s">
        <v>984</v>
      </c>
      <c r="N226" s="8">
        <f>SUM(N2:N225)/1000</f>
        <v>10.920081200000004</v>
      </c>
    </row>
  </sheetData>
  <autoFilter ref="A1:O226"/>
  <pageMargins left="0.25" right="0.25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6"/>
  <sheetViews>
    <sheetView workbookViewId="0">
      <selection activeCell="D225" sqref="D2:D225"/>
    </sheetView>
  </sheetViews>
  <sheetFormatPr defaultRowHeight="14.4" x14ac:dyDescent="0.3"/>
  <sheetData>
    <row r="2" spans="2:4" x14ac:dyDescent="0.3">
      <c r="B2" s="60">
        <f>9130/1000</f>
        <v>9.1300000000000008</v>
      </c>
      <c r="D2">
        <v>9.1300000000000008</v>
      </c>
    </row>
    <row r="3" spans="2:4" x14ac:dyDescent="0.3">
      <c r="B3" s="60">
        <f>7490/1000</f>
        <v>7.49</v>
      </c>
      <c r="D3">
        <v>7.49</v>
      </c>
    </row>
    <row r="4" spans="2:4" x14ac:dyDescent="0.3">
      <c r="B4" s="60">
        <f>10405/1000</f>
        <v>10.404999999999999</v>
      </c>
      <c r="D4">
        <v>10.404999999999999</v>
      </c>
    </row>
    <row r="5" spans="2:4" x14ac:dyDescent="0.3">
      <c r="B5" s="60">
        <f>8374/1000</f>
        <v>8.3740000000000006</v>
      </c>
      <c r="D5">
        <v>8.3740000000000006</v>
      </c>
    </row>
    <row r="6" spans="2:4" x14ac:dyDescent="0.3">
      <c r="B6" s="60">
        <f>7639/1000</f>
        <v>7.6390000000000002</v>
      </c>
      <c r="D6">
        <v>7.6390000000000002</v>
      </c>
    </row>
    <row r="7" spans="2:4" x14ac:dyDescent="0.3">
      <c r="B7" s="60">
        <f>12496/1000</f>
        <v>12.496</v>
      </c>
      <c r="D7">
        <v>12.496</v>
      </c>
    </row>
    <row r="8" spans="2:4" x14ac:dyDescent="0.3">
      <c r="B8" s="60">
        <v>855.23</v>
      </c>
      <c r="D8">
        <v>855.23</v>
      </c>
    </row>
    <row r="9" spans="2:4" x14ac:dyDescent="0.3">
      <c r="B9" s="60">
        <f>12175/1000</f>
        <v>12.175000000000001</v>
      </c>
      <c r="D9">
        <v>12.175000000000001</v>
      </c>
    </row>
    <row r="10" spans="2:4" x14ac:dyDescent="0.3">
      <c r="B10" s="60">
        <f>8186/1000</f>
        <v>8.1859999999999999</v>
      </c>
      <c r="D10">
        <v>8.1859999999999999</v>
      </c>
    </row>
    <row r="11" spans="2:4" x14ac:dyDescent="0.3">
      <c r="B11" s="60">
        <f>8537/1000</f>
        <v>8.5370000000000008</v>
      </c>
      <c r="D11">
        <v>8.5370000000000008</v>
      </c>
    </row>
    <row r="12" spans="2:4" x14ac:dyDescent="0.3">
      <c r="B12" s="60">
        <f>12898/1000</f>
        <v>12.898</v>
      </c>
      <c r="D12">
        <v>12.898</v>
      </c>
    </row>
    <row r="13" spans="2:4" x14ac:dyDescent="0.3">
      <c r="B13" s="60">
        <f>13488/1000</f>
        <v>13.488</v>
      </c>
      <c r="D13">
        <v>13.488</v>
      </c>
    </row>
    <row r="14" spans="2:4" x14ac:dyDescent="0.3">
      <c r="B14" s="60">
        <f>7367/1000</f>
        <v>7.367</v>
      </c>
      <c r="D14">
        <v>7.367</v>
      </c>
    </row>
    <row r="15" spans="2:4" x14ac:dyDescent="0.3">
      <c r="B15" s="60">
        <f>7845/1000</f>
        <v>7.8449999999999998</v>
      </c>
      <c r="D15">
        <v>7.8449999999999998</v>
      </c>
    </row>
    <row r="16" spans="2:4" x14ac:dyDescent="0.3">
      <c r="B16" s="60">
        <f>10381/1000</f>
        <v>10.381</v>
      </c>
      <c r="D16">
        <v>10.381</v>
      </c>
    </row>
    <row r="17" spans="2:4" x14ac:dyDescent="0.3">
      <c r="B17" s="60">
        <f>10765/1000</f>
        <v>10.765000000000001</v>
      </c>
      <c r="D17">
        <v>10.765000000000001</v>
      </c>
    </row>
    <row r="18" spans="2:4" x14ac:dyDescent="0.3">
      <c r="B18" s="60">
        <f>6721/1000</f>
        <v>6.7210000000000001</v>
      </c>
      <c r="D18">
        <v>6.7210000000000001</v>
      </c>
    </row>
    <row r="19" spans="2:4" x14ac:dyDescent="0.3">
      <c r="B19" s="60">
        <f>6523.1/1000</f>
        <v>6.5231000000000003</v>
      </c>
      <c r="D19">
        <v>6.5231000000000003</v>
      </c>
    </row>
    <row r="20" spans="2:4" x14ac:dyDescent="0.3">
      <c r="B20" s="60">
        <f>6660/1000</f>
        <v>6.66</v>
      </c>
      <c r="D20">
        <v>6.66</v>
      </c>
    </row>
    <row r="21" spans="2:4" x14ac:dyDescent="0.3">
      <c r="B21" s="60">
        <f>6372/1000</f>
        <v>6.3719999999999999</v>
      </c>
      <c r="D21">
        <v>6.3719999999999999</v>
      </c>
    </row>
    <row r="22" spans="2:4" x14ac:dyDescent="0.3">
      <c r="B22" s="60">
        <f>10359/1000</f>
        <v>10.359</v>
      </c>
      <c r="D22">
        <v>10.359</v>
      </c>
    </row>
    <row r="23" spans="2:4" x14ac:dyDescent="0.3">
      <c r="B23" s="60">
        <f>(373+677+403)/1000</f>
        <v>1.4530000000000001</v>
      </c>
      <c r="D23">
        <v>1.4530000000000001</v>
      </c>
    </row>
    <row r="24" spans="2:4" x14ac:dyDescent="0.3">
      <c r="B24" s="60">
        <f>7927.1/1000</f>
        <v>7.9271000000000003</v>
      </c>
      <c r="D24">
        <v>7.9271000000000003</v>
      </c>
    </row>
    <row r="25" spans="2:4" x14ac:dyDescent="0.3">
      <c r="B25" s="60">
        <f>8096/1000</f>
        <v>8.0960000000000001</v>
      </c>
      <c r="D25">
        <v>8.0960000000000001</v>
      </c>
    </row>
    <row r="26" spans="2:4" x14ac:dyDescent="0.3">
      <c r="B26" s="60">
        <f>206/1000</f>
        <v>0.20599999999999999</v>
      </c>
      <c r="D26">
        <v>0.20599999999999999</v>
      </c>
    </row>
    <row r="27" spans="2:4" x14ac:dyDescent="0.3">
      <c r="B27" s="60">
        <f>8484/1000</f>
        <v>8.484</v>
      </c>
      <c r="D27">
        <v>8.484</v>
      </c>
    </row>
    <row r="28" spans="2:4" x14ac:dyDescent="0.3">
      <c r="B28" s="60">
        <f>43896/1000</f>
        <v>43.896000000000001</v>
      </c>
      <c r="D28">
        <v>43.896000000000001</v>
      </c>
    </row>
    <row r="29" spans="2:4" x14ac:dyDescent="0.3">
      <c r="B29" s="60">
        <f>7530/1000</f>
        <v>7.53</v>
      </c>
      <c r="D29">
        <v>7.53</v>
      </c>
    </row>
    <row r="30" spans="2:4" x14ac:dyDescent="0.3">
      <c r="B30" s="60">
        <f>4458/1000</f>
        <v>4.4580000000000002</v>
      </c>
      <c r="D30">
        <v>4.4580000000000002</v>
      </c>
    </row>
    <row r="31" spans="2:4" x14ac:dyDescent="0.3">
      <c r="B31" s="60">
        <v>0</v>
      </c>
      <c r="D31">
        <v>0</v>
      </c>
    </row>
    <row r="32" spans="2:4" x14ac:dyDescent="0.3">
      <c r="B32" s="60">
        <v>0</v>
      </c>
      <c r="D32">
        <v>0</v>
      </c>
    </row>
    <row r="33" spans="2:4" x14ac:dyDescent="0.3">
      <c r="B33" s="60">
        <f>16083/1000</f>
        <v>16.082999999999998</v>
      </c>
      <c r="D33">
        <v>16.082999999999998</v>
      </c>
    </row>
    <row r="34" spans="2:4" x14ac:dyDescent="0.3">
      <c r="B34" s="60">
        <f>5474/1000</f>
        <v>5.4740000000000002</v>
      </c>
      <c r="D34">
        <v>5.4740000000000002</v>
      </c>
    </row>
    <row r="35" spans="2:4" x14ac:dyDescent="0.3">
      <c r="B35" s="60">
        <f>7804/1000</f>
        <v>7.8040000000000003</v>
      </c>
      <c r="D35">
        <v>7.8040000000000003</v>
      </c>
    </row>
    <row r="36" spans="2:4" x14ac:dyDescent="0.3">
      <c r="B36" s="60">
        <f>8855/1000</f>
        <v>8.8550000000000004</v>
      </c>
      <c r="D36">
        <v>8.8550000000000004</v>
      </c>
    </row>
    <row r="37" spans="2:4" x14ac:dyDescent="0.3">
      <c r="B37" s="60">
        <f>8115/1000</f>
        <v>8.1150000000000002</v>
      </c>
      <c r="D37">
        <v>8.1150000000000002</v>
      </c>
    </row>
    <row r="38" spans="2:4" x14ac:dyDescent="0.3">
      <c r="B38" s="60">
        <f>9551/1000</f>
        <v>9.5510000000000002</v>
      </c>
      <c r="D38">
        <v>9.5510000000000002</v>
      </c>
    </row>
    <row r="39" spans="2:4" x14ac:dyDescent="0.3">
      <c r="B39" s="60">
        <f>7154/1000</f>
        <v>7.1539999999999999</v>
      </c>
      <c r="D39">
        <v>7.1539999999999999</v>
      </c>
    </row>
    <row r="40" spans="2:4" x14ac:dyDescent="0.3">
      <c r="B40" s="60">
        <f>7898/1000</f>
        <v>7.8979999999999997</v>
      </c>
      <c r="D40">
        <v>7.8979999999999997</v>
      </c>
    </row>
    <row r="41" spans="2:4" x14ac:dyDescent="0.3">
      <c r="B41" s="60">
        <f>8431/1000</f>
        <v>8.4309999999999992</v>
      </c>
      <c r="D41">
        <v>8.4309999999999992</v>
      </c>
    </row>
    <row r="42" spans="2:4" x14ac:dyDescent="0.3">
      <c r="B42" s="60">
        <f>5226/1000</f>
        <v>5.226</v>
      </c>
      <c r="D42">
        <v>5.226</v>
      </c>
    </row>
    <row r="43" spans="2:4" x14ac:dyDescent="0.3">
      <c r="B43" s="60">
        <f>13507/1000</f>
        <v>13.507</v>
      </c>
      <c r="D43">
        <v>13.507</v>
      </c>
    </row>
    <row r="44" spans="2:4" x14ac:dyDescent="0.3">
      <c r="B44" s="60">
        <f>(6144+571)/1000</f>
        <v>6.7149999999999999</v>
      </c>
      <c r="D44">
        <v>6.7149999999999999</v>
      </c>
    </row>
    <row r="45" spans="2:4" x14ac:dyDescent="0.3">
      <c r="B45" s="60">
        <f>4.31+3.852</f>
        <v>8.161999999999999</v>
      </c>
      <c r="D45">
        <v>8.161999999999999</v>
      </c>
    </row>
    <row r="46" spans="2:4" x14ac:dyDescent="0.3">
      <c r="B46" s="60">
        <f>4.18+4.7</f>
        <v>8.879999999999999</v>
      </c>
      <c r="D46">
        <v>8.879999999999999</v>
      </c>
    </row>
    <row r="47" spans="2:4" x14ac:dyDescent="0.3">
      <c r="B47" s="60">
        <f>1.995+2.9</f>
        <v>4.8949999999999996</v>
      </c>
      <c r="D47">
        <v>4.8949999999999996</v>
      </c>
    </row>
    <row r="48" spans="2:4" x14ac:dyDescent="0.3">
      <c r="B48" s="60">
        <v>1</v>
      </c>
      <c r="D48">
        <v>1</v>
      </c>
    </row>
    <row r="49" spans="2:4" x14ac:dyDescent="0.3">
      <c r="B49" s="60">
        <f>3.538+3.961</f>
        <v>7.4989999999999997</v>
      </c>
      <c r="D49">
        <v>7.4989999999999997</v>
      </c>
    </row>
    <row r="50" spans="2:4" x14ac:dyDescent="0.3">
      <c r="B50" s="60">
        <f>1.978+3.57</f>
        <v>5.548</v>
      </c>
      <c r="D50">
        <v>5.548</v>
      </c>
    </row>
    <row r="51" spans="2:4" x14ac:dyDescent="0.3">
      <c r="B51" s="60">
        <f>4.135+4.709</f>
        <v>8.8439999999999994</v>
      </c>
      <c r="D51">
        <v>8.8439999999999994</v>
      </c>
    </row>
    <row r="52" spans="2:4" x14ac:dyDescent="0.3">
      <c r="B52" s="60">
        <v>2.98</v>
      </c>
      <c r="D52">
        <v>2.98</v>
      </c>
    </row>
    <row r="53" spans="2:4" x14ac:dyDescent="0.3">
      <c r="B53" s="60">
        <f>3.625+2.857</f>
        <v>6.4820000000000002</v>
      </c>
      <c r="D53">
        <v>6.4820000000000002</v>
      </c>
    </row>
    <row r="54" spans="2:4" x14ac:dyDescent="0.3">
      <c r="B54" s="60">
        <f>2.921+2.825</f>
        <v>5.7460000000000004</v>
      </c>
      <c r="D54">
        <v>5.7460000000000004</v>
      </c>
    </row>
    <row r="55" spans="2:4" x14ac:dyDescent="0.3">
      <c r="B55" s="60">
        <f>2.522+3.3</f>
        <v>5.8219999999999992</v>
      </c>
      <c r="D55">
        <v>5.8219999999999992</v>
      </c>
    </row>
    <row r="56" spans="2:4" x14ac:dyDescent="0.3">
      <c r="B56" s="60">
        <f>3.298+4.285</f>
        <v>7.5830000000000002</v>
      </c>
      <c r="D56">
        <v>7.5830000000000002</v>
      </c>
    </row>
    <row r="57" spans="2:4" x14ac:dyDescent="0.3">
      <c r="B57" s="60">
        <f>2.414+3.65</f>
        <v>6.0640000000000001</v>
      </c>
      <c r="D57">
        <v>6.0640000000000001</v>
      </c>
    </row>
    <row r="58" spans="2:4" x14ac:dyDescent="0.3">
      <c r="B58" s="60">
        <v>7.5810000000000004</v>
      </c>
      <c r="D58">
        <v>7.5810000000000004</v>
      </c>
    </row>
    <row r="59" spans="2:4" x14ac:dyDescent="0.3">
      <c r="B59" s="60">
        <f>2.346+3.473</f>
        <v>5.819</v>
      </c>
      <c r="D59">
        <v>5.819</v>
      </c>
    </row>
    <row r="60" spans="2:4" x14ac:dyDescent="0.3">
      <c r="B60" s="60">
        <f>1.136+2.7</f>
        <v>3.8360000000000003</v>
      </c>
      <c r="D60">
        <v>3.8360000000000003</v>
      </c>
    </row>
    <row r="61" spans="2:4" x14ac:dyDescent="0.3">
      <c r="B61" s="60">
        <f>7.363+7.12</f>
        <v>14.483000000000001</v>
      </c>
      <c r="D61">
        <v>14.483000000000001</v>
      </c>
    </row>
    <row r="62" spans="2:4" x14ac:dyDescent="0.3">
      <c r="B62" s="60">
        <f>3.4+4.258</f>
        <v>7.6579999999999995</v>
      </c>
      <c r="D62">
        <v>7.6579999999999995</v>
      </c>
    </row>
    <row r="63" spans="2:4" x14ac:dyDescent="0.3">
      <c r="B63" s="60">
        <f>2.601+3.9</f>
        <v>6.5009999999999994</v>
      </c>
      <c r="D63">
        <v>6.5009999999999994</v>
      </c>
    </row>
    <row r="64" spans="2:4" x14ac:dyDescent="0.3">
      <c r="B64" s="60">
        <f>6.695+5.9</f>
        <v>12.595000000000001</v>
      </c>
      <c r="D64">
        <v>12.595000000000001</v>
      </c>
    </row>
    <row r="65" spans="2:4" x14ac:dyDescent="0.3">
      <c r="B65" s="60">
        <f>3.294+2.9</f>
        <v>6.194</v>
      </c>
      <c r="D65">
        <v>6.194</v>
      </c>
    </row>
    <row r="66" spans="2:4" x14ac:dyDescent="0.3">
      <c r="B66" s="60">
        <f>4.437+3.9</f>
        <v>8.3369999999999997</v>
      </c>
      <c r="D66">
        <v>8.3369999999999997</v>
      </c>
    </row>
    <row r="67" spans="2:4" x14ac:dyDescent="0.3">
      <c r="B67" s="60">
        <f>2.395+2.2</f>
        <v>4.5950000000000006</v>
      </c>
      <c r="D67">
        <v>4.5950000000000006</v>
      </c>
    </row>
    <row r="68" spans="2:4" x14ac:dyDescent="0.3">
      <c r="B68" s="60">
        <f>1.106+1.4</f>
        <v>2.5060000000000002</v>
      </c>
      <c r="D68">
        <v>2.5060000000000002</v>
      </c>
    </row>
    <row r="69" spans="2:4" x14ac:dyDescent="0.3">
      <c r="B69" s="60">
        <f>16.317+7.625</f>
        <v>23.942</v>
      </c>
      <c r="D69">
        <v>23.942</v>
      </c>
    </row>
    <row r="70" spans="2:4" x14ac:dyDescent="0.3">
      <c r="B70" s="60">
        <v>5.6159999999999997</v>
      </c>
      <c r="D70">
        <v>5.6159999999999997</v>
      </c>
    </row>
    <row r="71" spans="2:4" x14ac:dyDescent="0.3">
      <c r="B71" s="60">
        <v>2.0699999999999998</v>
      </c>
      <c r="D71">
        <v>2.0699999999999998</v>
      </c>
    </row>
    <row r="72" spans="2:4" x14ac:dyDescent="0.3">
      <c r="B72" s="60">
        <f>2.568+2.55</f>
        <v>5.1180000000000003</v>
      </c>
      <c r="D72">
        <v>5.1180000000000003</v>
      </c>
    </row>
    <row r="73" spans="2:4" x14ac:dyDescent="0.3">
      <c r="B73" s="60">
        <f>4.9+5.213</f>
        <v>10.113</v>
      </c>
      <c r="D73">
        <v>10.113</v>
      </c>
    </row>
    <row r="74" spans="2:4" x14ac:dyDescent="0.3">
      <c r="B74" s="60">
        <f>3.997+4.1</f>
        <v>8.0969999999999995</v>
      </c>
      <c r="D74">
        <v>8.0969999999999995</v>
      </c>
    </row>
    <row r="75" spans="2:4" x14ac:dyDescent="0.3">
      <c r="B75" s="60">
        <f>4.95+2.1</f>
        <v>7.0500000000000007</v>
      </c>
      <c r="D75">
        <v>7.0500000000000007</v>
      </c>
    </row>
    <row r="76" spans="2:4" x14ac:dyDescent="0.3">
      <c r="B76" s="60">
        <f>0.358+0.285</f>
        <v>0.64300000000000002</v>
      </c>
      <c r="D76">
        <v>0.64300000000000002</v>
      </c>
    </row>
    <row r="77" spans="2:4" x14ac:dyDescent="0.3">
      <c r="B77" s="60">
        <f>2.35+3.6</f>
        <v>5.95</v>
      </c>
      <c r="D77">
        <v>5.95</v>
      </c>
    </row>
    <row r="78" spans="2:4" x14ac:dyDescent="0.3">
      <c r="B78" s="60">
        <f>4.903+3.843</f>
        <v>8.7459999999999987</v>
      </c>
      <c r="D78">
        <v>8.7459999999999987</v>
      </c>
    </row>
    <row r="79" spans="2:4" x14ac:dyDescent="0.3">
      <c r="B79" s="60">
        <f>2.383+2.8</f>
        <v>5.1829999999999998</v>
      </c>
      <c r="D79">
        <v>5.1829999999999998</v>
      </c>
    </row>
    <row r="80" spans="2:4" x14ac:dyDescent="0.3">
      <c r="B80" s="60">
        <v>667</v>
      </c>
      <c r="D80">
        <v>667</v>
      </c>
    </row>
    <row r="81" spans="2:4" x14ac:dyDescent="0.3">
      <c r="B81" s="60">
        <f>7.132+7.237</f>
        <v>14.369</v>
      </c>
      <c r="D81">
        <v>14.369</v>
      </c>
    </row>
    <row r="82" spans="2:4" x14ac:dyDescent="0.3">
      <c r="B82" s="60">
        <f>2.305+5.3</f>
        <v>7.6050000000000004</v>
      </c>
      <c r="D82">
        <v>7.6050000000000004</v>
      </c>
    </row>
    <row r="83" spans="2:4" x14ac:dyDescent="0.3">
      <c r="B83" s="60">
        <f>4.482+3.458</f>
        <v>7.94</v>
      </c>
      <c r="D83">
        <v>7.94</v>
      </c>
    </row>
    <row r="84" spans="2:4" x14ac:dyDescent="0.3">
      <c r="B84" s="60">
        <f>7.8+3.4</f>
        <v>11.2</v>
      </c>
      <c r="D84">
        <v>11.2</v>
      </c>
    </row>
    <row r="85" spans="2:4" x14ac:dyDescent="0.3">
      <c r="B85" s="60">
        <f>3.395+3.35</f>
        <v>6.7450000000000001</v>
      </c>
      <c r="D85">
        <v>6.7450000000000001</v>
      </c>
    </row>
    <row r="86" spans="2:4" x14ac:dyDescent="0.3">
      <c r="B86" s="60">
        <f>2.825+2.583</f>
        <v>5.4080000000000004</v>
      </c>
      <c r="D86">
        <v>5.4080000000000004</v>
      </c>
    </row>
    <row r="87" spans="2:4" x14ac:dyDescent="0.3">
      <c r="B87" s="60">
        <f>3.828+3.921</f>
        <v>7.7489999999999997</v>
      </c>
      <c r="D87">
        <v>7.7489999999999997</v>
      </c>
    </row>
    <row r="88" spans="2:4" x14ac:dyDescent="0.3">
      <c r="B88" s="60">
        <f>2.112+3.978</f>
        <v>6.09</v>
      </c>
      <c r="D88">
        <v>6.09</v>
      </c>
    </row>
    <row r="89" spans="2:4" x14ac:dyDescent="0.3">
      <c r="B89" s="60">
        <f>3.924+2.9</f>
        <v>6.8239999999999998</v>
      </c>
      <c r="D89">
        <v>6.8239999999999998</v>
      </c>
    </row>
    <row r="90" spans="2:4" x14ac:dyDescent="0.3">
      <c r="B90" s="60">
        <f>0.254+1.432</f>
        <v>1.6859999999999999</v>
      </c>
      <c r="D90">
        <v>1.6859999999999999</v>
      </c>
    </row>
    <row r="91" spans="2:4" x14ac:dyDescent="0.3">
      <c r="B91" s="60">
        <v>630</v>
      </c>
      <c r="D91">
        <v>630</v>
      </c>
    </row>
    <row r="92" spans="2:4" x14ac:dyDescent="0.3">
      <c r="B92" s="60">
        <f>(2199+4431)/1000</f>
        <v>6.63</v>
      </c>
      <c r="D92">
        <v>6.63</v>
      </c>
    </row>
    <row r="93" spans="2:4" x14ac:dyDescent="0.3">
      <c r="B93" s="60">
        <v>42</v>
      </c>
      <c r="D93">
        <v>42</v>
      </c>
    </row>
    <row r="94" spans="2:4" x14ac:dyDescent="0.3">
      <c r="B94" s="60" t="s">
        <v>1093</v>
      </c>
      <c r="D94" s="62">
        <v>28</v>
      </c>
    </row>
    <row r="95" spans="2:4" x14ac:dyDescent="0.3">
      <c r="B95" s="60" t="s">
        <v>1416</v>
      </c>
      <c r="D95" s="62">
        <v>15</v>
      </c>
    </row>
    <row r="96" spans="2:4" x14ac:dyDescent="0.3">
      <c r="B96" s="60" t="s">
        <v>1418</v>
      </c>
      <c r="D96" s="62">
        <v>20</v>
      </c>
    </row>
    <row r="97" spans="2:4" x14ac:dyDescent="0.3">
      <c r="B97" s="60" t="s">
        <v>1419</v>
      </c>
      <c r="D97" s="62">
        <v>1.4</v>
      </c>
    </row>
    <row r="98" spans="2:4" x14ac:dyDescent="0.3">
      <c r="B98" s="60" t="s">
        <v>1420</v>
      </c>
      <c r="D98" s="62">
        <v>8.6</v>
      </c>
    </row>
    <row r="99" spans="2:4" x14ac:dyDescent="0.3">
      <c r="B99" s="60" t="s">
        <v>1421</v>
      </c>
      <c r="D99" s="62">
        <v>10.45</v>
      </c>
    </row>
    <row r="100" spans="2:4" x14ac:dyDescent="0.3">
      <c r="B100" s="60" t="s">
        <v>1422</v>
      </c>
      <c r="D100" s="62">
        <v>30.57</v>
      </c>
    </row>
    <row r="101" spans="2:4" x14ac:dyDescent="0.3">
      <c r="B101" s="60" t="s">
        <v>1423</v>
      </c>
      <c r="D101" s="62">
        <v>6.86</v>
      </c>
    </row>
    <row r="102" spans="2:4" x14ac:dyDescent="0.3">
      <c r="B102" s="60" t="s">
        <v>1424</v>
      </c>
      <c r="D102" s="62">
        <v>19.66</v>
      </c>
    </row>
    <row r="103" spans="2:4" x14ac:dyDescent="0.3">
      <c r="B103" s="60" t="s">
        <v>1425</v>
      </c>
      <c r="D103" s="62">
        <v>9.4359999999999999</v>
      </c>
    </row>
    <row r="104" spans="2:4" x14ac:dyDescent="0.3">
      <c r="B104" s="60" t="s">
        <v>1426</v>
      </c>
      <c r="D104" s="62">
        <v>31.9</v>
      </c>
    </row>
    <row r="105" spans="2:4" x14ac:dyDescent="0.3">
      <c r="B105" s="60" t="s">
        <v>1427</v>
      </c>
      <c r="D105" s="62">
        <v>1.5</v>
      </c>
    </row>
    <row r="106" spans="2:4" x14ac:dyDescent="0.3">
      <c r="B106" s="60" t="s">
        <v>1428</v>
      </c>
      <c r="D106" s="62">
        <v>16.600000000000001</v>
      </c>
    </row>
    <row r="107" spans="2:4" x14ac:dyDescent="0.3">
      <c r="B107" s="60" t="s">
        <v>1429</v>
      </c>
      <c r="D107" s="62">
        <v>4.3099999999999996</v>
      </c>
    </row>
    <row r="108" spans="2:4" x14ac:dyDescent="0.3">
      <c r="B108" s="60" t="s">
        <v>1430</v>
      </c>
      <c r="D108" s="62">
        <v>2.536</v>
      </c>
    </row>
    <row r="109" spans="2:4" x14ac:dyDescent="0.3">
      <c r="B109" s="60" t="s">
        <v>1431</v>
      </c>
      <c r="D109" s="62">
        <v>11</v>
      </c>
    </row>
    <row r="110" spans="2:4" x14ac:dyDescent="0.3">
      <c r="B110" s="60" t="s">
        <v>1432</v>
      </c>
      <c r="D110" s="62">
        <v>12.7</v>
      </c>
    </row>
    <row r="111" spans="2:4" x14ac:dyDescent="0.3">
      <c r="B111" s="60" t="s">
        <v>994</v>
      </c>
      <c r="D111" s="62">
        <v>1</v>
      </c>
    </row>
    <row r="112" spans="2:4" x14ac:dyDescent="0.3">
      <c r="B112" s="60" t="s">
        <v>1417</v>
      </c>
      <c r="D112" s="62">
        <v>20</v>
      </c>
    </row>
    <row r="113" spans="2:4" x14ac:dyDescent="0.3">
      <c r="B113" s="60" t="s">
        <v>1433</v>
      </c>
      <c r="D113" s="62">
        <v>16</v>
      </c>
    </row>
    <row r="114" spans="2:4" x14ac:dyDescent="0.3">
      <c r="B114" s="60" t="s">
        <v>1434</v>
      </c>
      <c r="D114" s="62">
        <v>7.4</v>
      </c>
    </row>
    <row r="115" spans="2:4" x14ac:dyDescent="0.3">
      <c r="B115" s="60" t="s">
        <v>1402</v>
      </c>
      <c r="D115" s="62">
        <v>4.0739999999999998</v>
      </c>
    </row>
    <row r="116" spans="2:4" x14ac:dyDescent="0.3">
      <c r="B116" s="60" t="s">
        <v>1435</v>
      </c>
      <c r="D116" s="62">
        <v>20.372</v>
      </c>
    </row>
    <row r="117" spans="2:4" x14ac:dyDescent="0.3">
      <c r="B117" s="60" t="s">
        <v>1436</v>
      </c>
      <c r="D117" s="62">
        <v>8.5</v>
      </c>
    </row>
    <row r="118" spans="2:4" x14ac:dyDescent="0.3">
      <c r="B118" s="60" t="s">
        <v>1441</v>
      </c>
      <c r="D118" s="62">
        <v>7.32</v>
      </c>
    </row>
    <row r="119" spans="2:4" x14ac:dyDescent="0.3">
      <c r="B119" s="60" t="s">
        <v>994</v>
      </c>
      <c r="D119" s="62">
        <v>1</v>
      </c>
    </row>
    <row r="120" spans="2:4" x14ac:dyDescent="0.3">
      <c r="B120" s="60" t="s">
        <v>1442</v>
      </c>
      <c r="D120" s="62">
        <v>43</v>
      </c>
    </row>
    <row r="121" spans="2:4" x14ac:dyDescent="0.3">
      <c r="B121" s="60" t="s">
        <v>1443</v>
      </c>
      <c r="D121" s="62">
        <v>25.08</v>
      </c>
    </row>
    <row r="122" spans="2:4" x14ac:dyDescent="0.3">
      <c r="B122" s="60" t="s">
        <v>1444</v>
      </c>
      <c r="D122" s="62">
        <v>9.5</v>
      </c>
    </row>
    <row r="123" spans="2:4" x14ac:dyDescent="0.3">
      <c r="B123" s="60" t="s">
        <v>1445</v>
      </c>
      <c r="D123" s="62">
        <v>8.5990000000000002</v>
      </c>
    </row>
    <row r="124" spans="2:4" x14ac:dyDescent="0.3">
      <c r="B124" s="60" t="s">
        <v>1446</v>
      </c>
      <c r="D124" s="62">
        <v>10.186</v>
      </c>
    </row>
    <row r="125" spans="2:4" x14ac:dyDescent="0.3">
      <c r="B125" s="60" t="s">
        <v>1489</v>
      </c>
      <c r="D125" s="62">
        <v>16.8</v>
      </c>
    </row>
    <row r="126" spans="2:4" x14ac:dyDescent="0.3">
      <c r="B126" s="60" t="s">
        <v>1447</v>
      </c>
      <c r="D126" s="62">
        <v>10.999000000000001</v>
      </c>
    </row>
    <row r="127" spans="2:4" x14ac:dyDescent="0.3">
      <c r="B127" s="60" t="s">
        <v>1484</v>
      </c>
      <c r="D127" s="62">
        <v>7.9</v>
      </c>
    </row>
    <row r="128" spans="2:4" x14ac:dyDescent="0.3">
      <c r="B128" s="60" t="s">
        <v>1448</v>
      </c>
      <c r="D128" s="62">
        <v>8.74</v>
      </c>
    </row>
    <row r="129" spans="2:4" x14ac:dyDescent="0.3">
      <c r="B129" s="60" t="s">
        <v>1449</v>
      </c>
      <c r="D129" s="62">
        <v>14.9</v>
      </c>
    </row>
    <row r="130" spans="2:4" x14ac:dyDescent="0.3">
      <c r="B130" s="60" t="s">
        <v>1450</v>
      </c>
      <c r="D130" s="62">
        <v>30.155000000000001</v>
      </c>
    </row>
    <row r="131" spans="2:4" x14ac:dyDescent="0.3">
      <c r="B131" s="60" t="s">
        <v>1451</v>
      </c>
      <c r="D131" s="62">
        <v>20.3</v>
      </c>
    </row>
    <row r="132" spans="2:4" x14ac:dyDescent="0.3">
      <c r="B132" s="60" t="s">
        <v>1440</v>
      </c>
      <c r="D132" s="62">
        <v>7.3529999999999998</v>
      </c>
    </row>
    <row r="133" spans="2:4" x14ac:dyDescent="0.3">
      <c r="B133" s="60" t="s">
        <v>1433</v>
      </c>
      <c r="D133" s="62">
        <v>16</v>
      </c>
    </row>
    <row r="134" spans="2:4" x14ac:dyDescent="0.3">
      <c r="B134" s="60" t="s">
        <v>1437</v>
      </c>
      <c r="D134" s="62">
        <v>13.57</v>
      </c>
    </row>
    <row r="135" spans="2:4" x14ac:dyDescent="0.3">
      <c r="B135" s="60" t="s">
        <v>1438</v>
      </c>
      <c r="D135" s="62">
        <v>28.812000000000001</v>
      </c>
    </row>
    <row r="136" spans="2:4" x14ac:dyDescent="0.3">
      <c r="B136" s="60" t="s">
        <v>1377</v>
      </c>
      <c r="D136" s="62">
        <v>10.502000000000001</v>
      </c>
    </row>
    <row r="137" spans="2:4" x14ac:dyDescent="0.3">
      <c r="B137" s="60" t="s">
        <v>1439</v>
      </c>
      <c r="D137" s="62">
        <v>13.842000000000001</v>
      </c>
    </row>
    <row r="138" spans="2:4" x14ac:dyDescent="0.3">
      <c r="B138" s="60" t="s">
        <v>1378</v>
      </c>
      <c r="D138" s="62">
        <v>7.7690000000000001</v>
      </c>
    </row>
    <row r="139" spans="2:4" x14ac:dyDescent="0.3">
      <c r="B139" s="60" t="s">
        <v>1379</v>
      </c>
      <c r="D139" s="62">
        <v>10.247999999999999</v>
      </c>
    </row>
    <row r="140" spans="2:4" x14ac:dyDescent="0.3">
      <c r="B140" s="60" t="s">
        <v>1380</v>
      </c>
      <c r="D140" s="62">
        <v>9.0340000000000007</v>
      </c>
    </row>
    <row r="141" spans="2:4" x14ac:dyDescent="0.3">
      <c r="B141" s="60" t="s">
        <v>1381</v>
      </c>
      <c r="D141" s="62">
        <v>9.27</v>
      </c>
    </row>
    <row r="142" spans="2:4" x14ac:dyDescent="0.3">
      <c r="B142" s="60" t="s">
        <v>1382</v>
      </c>
      <c r="D142" s="62">
        <v>8.76</v>
      </c>
    </row>
    <row r="143" spans="2:4" x14ac:dyDescent="0.3">
      <c r="B143" s="60" t="s">
        <v>1462</v>
      </c>
      <c r="D143" s="62">
        <v>730</v>
      </c>
    </row>
    <row r="144" spans="2:4" x14ac:dyDescent="0.3">
      <c r="B144" s="60" t="s">
        <v>1384</v>
      </c>
      <c r="D144" s="62">
        <v>5.1970000000000001</v>
      </c>
    </row>
    <row r="145" spans="2:4" x14ac:dyDescent="0.3">
      <c r="B145" s="60">
        <v>1</v>
      </c>
      <c r="D145">
        <v>1</v>
      </c>
    </row>
    <row r="146" spans="2:4" x14ac:dyDescent="0.3">
      <c r="B146" s="60" t="s">
        <v>1386</v>
      </c>
      <c r="D146" s="62">
        <v>5.351</v>
      </c>
    </row>
    <row r="147" spans="2:4" x14ac:dyDescent="0.3">
      <c r="B147" s="60" t="s">
        <v>1415</v>
      </c>
      <c r="D147" s="62">
        <v>9.8239999999999998</v>
      </c>
    </row>
    <row r="148" spans="2:4" x14ac:dyDescent="0.3">
      <c r="B148" s="60" t="s">
        <v>1388</v>
      </c>
      <c r="D148" s="62">
        <v>14.343999999999999</v>
      </c>
    </row>
    <row r="149" spans="2:4" x14ac:dyDescent="0.3">
      <c r="B149" s="60">
        <f>10266/1000</f>
        <v>10.266</v>
      </c>
      <c r="D149">
        <v>10.266</v>
      </c>
    </row>
    <row r="150" spans="2:4" x14ac:dyDescent="0.3">
      <c r="B150" s="60" t="s">
        <v>1390</v>
      </c>
      <c r="D150" s="62">
        <v>6.39</v>
      </c>
    </row>
    <row r="151" spans="2:4" x14ac:dyDescent="0.3">
      <c r="B151" s="60" t="s">
        <v>1391</v>
      </c>
      <c r="D151" s="62">
        <v>8.7590000000000003</v>
      </c>
    </row>
    <row r="152" spans="2:4" x14ac:dyDescent="0.3">
      <c r="B152" s="60" t="s">
        <v>1382</v>
      </c>
      <c r="D152" s="62">
        <v>8.76</v>
      </c>
    </row>
    <row r="153" spans="2:4" x14ac:dyDescent="0.3">
      <c r="B153" s="60" t="s">
        <v>1383</v>
      </c>
      <c r="D153" s="62">
        <v>7.9749999999999996</v>
      </c>
    </row>
    <row r="154" spans="2:4" x14ac:dyDescent="0.3">
      <c r="B154" s="60" t="s">
        <v>1384</v>
      </c>
      <c r="D154" s="62">
        <v>5.1970000000000001</v>
      </c>
    </row>
    <row r="155" spans="2:4" x14ac:dyDescent="0.3">
      <c r="B155" s="60" t="s">
        <v>1385</v>
      </c>
      <c r="D155" s="62">
        <v>4.0709999999999997</v>
      </c>
    </row>
    <row r="156" spans="2:4" x14ac:dyDescent="0.3">
      <c r="B156" s="60" t="s">
        <v>1386</v>
      </c>
      <c r="D156" s="62">
        <v>5.351</v>
      </c>
    </row>
    <row r="157" spans="2:4" x14ac:dyDescent="0.3">
      <c r="B157" s="60" t="s">
        <v>1387</v>
      </c>
      <c r="D157" s="62">
        <v>8.5760000000000005</v>
      </c>
    </row>
    <row r="158" spans="2:4" x14ac:dyDescent="0.3">
      <c r="B158" s="60" t="s">
        <v>1396</v>
      </c>
      <c r="D158" s="62">
        <v>9.6790000000000003</v>
      </c>
    </row>
    <row r="159" spans="2:4" x14ac:dyDescent="0.3">
      <c r="B159" s="60" t="s">
        <v>1479</v>
      </c>
      <c r="D159" s="62">
        <v>1585.97</v>
      </c>
    </row>
    <row r="160" spans="2:4" x14ac:dyDescent="0.3">
      <c r="B160" s="60" t="s">
        <v>1480</v>
      </c>
      <c r="D160" s="62">
        <v>1059.3499999999999</v>
      </c>
    </row>
    <row r="161" spans="2:4" x14ac:dyDescent="0.3">
      <c r="B161" s="60" t="s">
        <v>1388</v>
      </c>
      <c r="D161" s="62">
        <v>14.343999999999999</v>
      </c>
    </row>
    <row r="162" spans="2:4" x14ac:dyDescent="0.3">
      <c r="B162" s="60" t="s">
        <v>1389</v>
      </c>
      <c r="D162" s="62">
        <v>7.7549999999999999</v>
      </c>
    </row>
    <row r="163" spans="2:4" x14ac:dyDescent="0.3">
      <c r="B163" s="60" t="s">
        <v>1390</v>
      </c>
      <c r="D163" s="62">
        <v>6.39</v>
      </c>
    </row>
    <row r="164" spans="2:4" x14ac:dyDescent="0.3">
      <c r="B164" s="60" t="s">
        <v>1391</v>
      </c>
      <c r="D164" s="62">
        <v>8.7590000000000003</v>
      </c>
    </row>
    <row r="165" spans="2:4" x14ac:dyDescent="0.3">
      <c r="B165" s="60" t="s">
        <v>1376</v>
      </c>
      <c r="D165" s="62">
        <v>0</v>
      </c>
    </row>
    <row r="166" spans="2:4" x14ac:dyDescent="0.3">
      <c r="B166" s="60" t="s">
        <v>1485</v>
      </c>
      <c r="D166" s="62">
        <v>1.25</v>
      </c>
    </row>
    <row r="167" spans="2:4" x14ac:dyDescent="0.3">
      <c r="B167" s="60" t="s">
        <v>1392</v>
      </c>
      <c r="D167" s="62">
        <v>5.43</v>
      </c>
    </row>
    <row r="168" spans="2:4" x14ac:dyDescent="0.3">
      <c r="B168" s="60">
        <f>(5518+5325)/1000</f>
        <v>10.843</v>
      </c>
      <c r="D168">
        <v>10.843</v>
      </c>
    </row>
    <row r="169" spans="2:4" x14ac:dyDescent="0.3">
      <c r="B169" s="60">
        <f>(20612+6587)/1000</f>
        <v>27.199000000000002</v>
      </c>
      <c r="D169">
        <v>27.199000000000002</v>
      </c>
    </row>
    <row r="170" spans="2:4" x14ac:dyDescent="0.3">
      <c r="B170" s="60">
        <v>68</v>
      </c>
      <c r="D170">
        <v>68</v>
      </c>
    </row>
    <row r="171" spans="2:4" x14ac:dyDescent="0.3">
      <c r="B171" s="60">
        <f>333.45</f>
        <v>333.45</v>
      </c>
      <c r="D171">
        <v>333.45</v>
      </c>
    </row>
    <row r="172" spans="2:4" x14ac:dyDescent="0.3">
      <c r="B172" s="60" t="s">
        <v>1483</v>
      </c>
      <c r="D172" s="62">
        <v>803</v>
      </c>
    </row>
    <row r="173" spans="2:4" x14ac:dyDescent="0.3">
      <c r="B173" s="60" t="s">
        <v>1482</v>
      </c>
      <c r="D173" s="62">
        <v>1433</v>
      </c>
    </row>
    <row r="174" spans="2:4" x14ac:dyDescent="0.3">
      <c r="B174" s="60">
        <v>378</v>
      </c>
      <c r="D174">
        <v>378</v>
      </c>
    </row>
    <row r="175" spans="2:4" x14ac:dyDescent="0.3">
      <c r="B175" s="60">
        <f>0.503+0.523+0.515+0.522+0.474+0.524+0.634+0.524+0.507+0.524+0.517+0.522</f>
        <v>6.2889999999999997</v>
      </c>
      <c r="D175">
        <v>6.2889999999999997</v>
      </c>
    </row>
    <row r="176" spans="2:4" x14ac:dyDescent="0.3">
      <c r="B176" s="60" t="s">
        <v>1481</v>
      </c>
      <c r="D176" s="62">
        <v>310</v>
      </c>
    </row>
    <row r="177" spans="2:4" x14ac:dyDescent="0.3">
      <c r="B177" s="60" t="s">
        <v>1393</v>
      </c>
      <c r="D177" s="62">
        <v>9.99</v>
      </c>
    </row>
    <row r="178" spans="2:4" x14ac:dyDescent="0.3">
      <c r="B178" s="60" t="s">
        <v>1394</v>
      </c>
      <c r="D178" s="62">
        <v>7.6440000000000001</v>
      </c>
    </row>
    <row r="179" spans="2:4" x14ac:dyDescent="0.3">
      <c r="B179" s="60" t="s">
        <v>1395</v>
      </c>
      <c r="D179" s="62">
        <v>9.4670000000000005</v>
      </c>
    </row>
    <row r="180" spans="2:4" x14ac:dyDescent="0.3">
      <c r="B180" s="60" t="s">
        <v>1396</v>
      </c>
      <c r="D180" s="62">
        <v>9.6790000000000003</v>
      </c>
    </row>
    <row r="181" spans="2:4" x14ac:dyDescent="0.3">
      <c r="B181" s="60" t="s">
        <v>1397</v>
      </c>
      <c r="D181" s="62">
        <v>7.4379999999999997</v>
      </c>
    </row>
    <row r="182" spans="2:4" x14ac:dyDescent="0.3">
      <c r="B182" s="60" t="s">
        <v>1398</v>
      </c>
      <c r="D182" s="62">
        <v>8.5459999999999994</v>
      </c>
    </row>
    <row r="183" spans="2:4" x14ac:dyDescent="0.3">
      <c r="B183" s="60" t="s">
        <v>1399</v>
      </c>
      <c r="D183" s="62">
        <v>18.422999999999998</v>
      </c>
    </row>
    <row r="184" spans="2:4" x14ac:dyDescent="0.3">
      <c r="B184" s="60" t="s">
        <v>1400</v>
      </c>
      <c r="D184" s="62">
        <v>24.087</v>
      </c>
    </row>
    <row r="185" spans="2:4" x14ac:dyDescent="0.3">
      <c r="B185" s="60" t="s">
        <v>1401</v>
      </c>
      <c r="D185" s="62">
        <v>6.0540000000000003</v>
      </c>
    </row>
    <row r="186" spans="2:4" x14ac:dyDescent="0.3">
      <c r="B186" s="60" t="s">
        <v>1402</v>
      </c>
      <c r="D186" s="62">
        <v>4.0739999999999998</v>
      </c>
    </row>
    <row r="187" spans="2:4" x14ac:dyDescent="0.3">
      <c r="B187" s="60" t="s">
        <v>1403</v>
      </c>
      <c r="D187" s="62">
        <v>5.9409999999999998</v>
      </c>
    </row>
    <row r="188" spans="2:4" x14ac:dyDescent="0.3">
      <c r="B188" s="60" t="s">
        <v>1404</v>
      </c>
      <c r="D188" s="62">
        <v>6.1079999999999997</v>
      </c>
    </row>
    <row r="189" spans="2:4" x14ac:dyDescent="0.3">
      <c r="B189" s="60" t="s">
        <v>1405</v>
      </c>
      <c r="D189" s="62">
        <v>5.1790000000000003</v>
      </c>
    </row>
    <row r="190" spans="2:4" x14ac:dyDescent="0.3">
      <c r="B190" s="60" t="s">
        <v>1406</v>
      </c>
      <c r="D190" s="62">
        <v>3.363</v>
      </c>
    </row>
    <row r="191" spans="2:4" x14ac:dyDescent="0.3">
      <c r="B191" s="60" t="s">
        <v>1407</v>
      </c>
      <c r="D191" s="62">
        <v>6.2149999999999999</v>
      </c>
    </row>
    <row r="192" spans="2:4" x14ac:dyDescent="0.3">
      <c r="B192" s="60" t="s">
        <v>1408</v>
      </c>
      <c r="D192" s="62">
        <v>4.056</v>
      </c>
    </row>
    <row r="193" spans="2:4" x14ac:dyDescent="0.3">
      <c r="B193" s="60" t="s">
        <v>1409</v>
      </c>
      <c r="D193" s="62">
        <v>6.51</v>
      </c>
    </row>
    <row r="194" spans="2:4" x14ac:dyDescent="0.3">
      <c r="B194" s="60" t="s">
        <v>1410</v>
      </c>
      <c r="D194" s="62">
        <v>13.673</v>
      </c>
    </row>
    <row r="195" spans="2:4" x14ac:dyDescent="0.3">
      <c r="B195" s="60" t="s">
        <v>1411</v>
      </c>
      <c r="D195" s="62">
        <v>6.7409999999999997</v>
      </c>
    </row>
    <row r="196" spans="2:4" x14ac:dyDescent="0.3">
      <c r="B196" s="60" t="s">
        <v>1412</v>
      </c>
      <c r="D196" s="62">
        <v>6.3570000000000002</v>
      </c>
    </row>
    <row r="197" spans="2:4" x14ac:dyDescent="0.3">
      <c r="B197" s="60" t="s">
        <v>1413</v>
      </c>
      <c r="D197" s="62">
        <v>5.8970000000000002</v>
      </c>
    </row>
    <row r="198" spans="2:4" x14ac:dyDescent="0.3">
      <c r="B198" s="60">
        <v>0</v>
      </c>
      <c r="D198">
        <v>0</v>
      </c>
    </row>
    <row r="199" spans="2:4" x14ac:dyDescent="0.3">
      <c r="B199" s="60" t="s">
        <v>1414</v>
      </c>
      <c r="D199" s="62">
        <v>6.8849999999999998</v>
      </c>
    </row>
    <row r="200" spans="2:4" x14ac:dyDescent="0.3">
      <c r="B200" s="60" t="s">
        <v>1486</v>
      </c>
      <c r="D200" s="62">
        <v>21.85</v>
      </c>
    </row>
    <row r="201" spans="2:4" x14ac:dyDescent="0.3">
      <c r="B201" s="60" t="s">
        <v>1491</v>
      </c>
      <c r="D201" s="62">
        <v>15</v>
      </c>
    </row>
    <row r="202" spans="2:4" x14ac:dyDescent="0.3">
      <c r="B202" s="60" t="s">
        <v>994</v>
      </c>
      <c r="D202" s="62">
        <v>1</v>
      </c>
    </row>
    <row r="203" spans="2:4" x14ac:dyDescent="0.3">
      <c r="B203" s="60" t="s">
        <v>1452</v>
      </c>
      <c r="D203" s="62">
        <v>1.7</v>
      </c>
    </row>
    <row r="204" spans="2:4" x14ac:dyDescent="0.3">
      <c r="B204" s="60" t="s">
        <v>1453</v>
      </c>
      <c r="D204" s="62">
        <v>0.8</v>
      </c>
    </row>
    <row r="205" spans="2:4" x14ac:dyDescent="0.3">
      <c r="B205" s="60">
        <v>6.5019999999999998</v>
      </c>
      <c r="D205">
        <v>6.5019999999999998</v>
      </c>
    </row>
    <row r="206" spans="2:4" x14ac:dyDescent="0.3">
      <c r="B206" s="60">
        <v>1</v>
      </c>
      <c r="D206">
        <v>1</v>
      </c>
    </row>
    <row r="207" spans="2:4" x14ac:dyDescent="0.3">
      <c r="B207" s="60">
        <v>1</v>
      </c>
      <c r="D207">
        <v>1</v>
      </c>
    </row>
    <row r="208" spans="2:4" x14ac:dyDescent="0.3">
      <c r="B208" s="60" t="s">
        <v>1487</v>
      </c>
      <c r="D208" s="62">
        <v>10.34</v>
      </c>
    </row>
    <row r="209" spans="2:4" x14ac:dyDescent="0.3">
      <c r="B209" s="60" t="s">
        <v>1454</v>
      </c>
      <c r="D209" s="62">
        <v>13.9</v>
      </c>
    </row>
    <row r="210" spans="2:4" x14ac:dyDescent="0.3">
      <c r="B210" s="60" t="s">
        <v>1455</v>
      </c>
      <c r="D210" s="62">
        <v>17.305</v>
      </c>
    </row>
    <row r="211" spans="2:4" x14ac:dyDescent="0.3">
      <c r="B211" s="60" t="s">
        <v>1456</v>
      </c>
      <c r="D211" s="62">
        <v>7.7439999999999998</v>
      </c>
    </row>
    <row r="212" spans="2:4" x14ac:dyDescent="0.3">
      <c r="B212" s="60" t="s">
        <v>1457</v>
      </c>
      <c r="D212" s="62">
        <v>5.9660000000000002</v>
      </c>
    </row>
    <row r="213" spans="2:4" x14ac:dyDescent="0.3">
      <c r="B213" s="60" t="s">
        <v>1458</v>
      </c>
      <c r="D213" s="62">
        <v>19.327999999999999</v>
      </c>
    </row>
    <row r="214" spans="2:4" x14ac:dyDescent="0.3">
      <c r="B214" s="60" t="s">
        <v>1459</v>
      </c>
      <c r="D214" s="62">
        <v>8.5060000000000002</v>
      </c>
    </row>
    <row r="215" spans="2:4" x14ac:dyDescent="0.3">
      <c r="B215" s="60" t="s">
        <v>1460</v>
      </c>
      <c r="D215" s="62">
        <v>25.9</v>
      </c>
    </row>
    <row r="216" spans="2:4" x14ac:dyDescent="0.3">
      <c r="B216" s="60" t="s">
        <v>1461</v>
      </c>
      <c r="D216" s="62">
        <v>24.8</v>
      </c>
    </row>
    <row r="217" spans="2:4" x14ac:dyDescent="0.3">
      <c r="B217" s="60">
        <v>1.08</v>
      </c>
      <c r="D217">
        <v>1.08</v>
      </c>
    </row>
    <row r="218" spans="2:4" x14ac:dyDescent="0.3">
      <c r="B218" s="60">
        <f>0.39+0.99</f>
        <v>1.38</v>
      </c>
      <c r="D218">
        <v>1.38</v>
      </c>
    </row>
    <row r="219" spans="2:4" x14ac:dyDescent="0.3">
      <c r="B219" s="60">
        <f>0.363+0.958</f>
        <v>1.321</v>
      </c>
      <c r="D219">
        <v>1.321</v>
      </c>
    </row>
    <row r="220" spans="2:4" x14ac:dyDescent="0.3">
      <c r="B220" s="60">
        <f>(17194+18842)/1000</f>
        <v>36.036000000000001</v>
      </c>
      <c r="D220">
        <v>36.036000000000001</v>
      </c>
    </row>
    <row r="221" spans="2:4" x14ac:dyDescent="0.3">
      <c r="B221" s="60">
        <f>(22879+27188)/1000</f>
        <v>50.067</v>
      </c>
      <c r="D221">
        <v>50.067</v>
      </c>
    </row>
    <row r="222" spans="2:4" x14ac:dyDescent="0.3">
      <c r="B222" s="60">
        <f>(6421+7044)/1000</f>
        <v>13.465</v>
      </c>
      <c r="D222">
        <v>13.465</v>
      </c>
    </row>
    <row r="223" spans="2:4" x14ac:dyDescent="0.3">
      <c r="B223" s="60">
        <v>1</v>
      </c>
      <c r="D223">
        <v>1</v>
      </c>
    </row>
    <row r="224" spans="2:4" x14ac:dyDescent="0.3">
      <c r="B224" s="60">
        <v>1</v>
      </c>
      <c r="D224">
        <v>1</v>
      </c>
    </row>
    <row r="225" spans="2:4" x14ac:dyDescent="0.3">
      <c r="B225" s="60">
        <v>1.2</v>
      </c>
      <c r="D225">
        <v>1.2</v>
      </c>
    </row>
    <row r="226" spans="2:4" x14ac:dyDescent="0.3">
      <c r="B226" s="61">
        <f>SUM(B2:B225)</f>
        <v>3839.3861999999999</v>
      </c>
      <c r="D226">
        <f>SUM(D2:D225)</f>
        <v>10918.081200000004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tabSelected="1" topLeftCell="D1" zoomScale="110" zoomScaleNormal="110" workbookViewId="0">
      <pane ySplit="1" topLeftCell="A47" activePane="bottomLeft" state="frozen"/>
      <selection pane="bottomLeft" activeCell="E57" sqref="E57"/>
    </sheetView>
  </sheetViews>
  <sheetFormatPr defaultRowHeight="14.4" x14ac:dyDescent="0.3"/>
  <cols>
    <col min="1" max="1" width="4.6640625" customWidth="1"/>
    <col min="2" max="2" width="33" customWidth="1"/>
    <col min="3" max="3" width="23.44140625" customWidth="1"/>
    <col min="4" max="4" width="22.109375" bestFit="1" customWidth="1"/>
    <col min="5" max="5" width="12.6640625" customWidth="1"/>
    <col min="6" max="6" width="18.109375" customWidth="1"/>
    <col min="7" max="7" width="19.88671875" customWidth="1"/>
    <col min="8" max="8" width="11.88671875" customWidth="1"/>
    <col min="9" max="9" width="9.109375" customWidth="1"/>
    <col min="10" max="10" width="17.109375" customWidth="1"/>
    <col min="11" max="11" width="12.5546875" style="1" bestFit="1" customWidth="1"/>
    <col min="12" max="13" width="16" customWidth="1"/>
  </cols>
  <sheetData>
    <row r="1" spans="1:13" ht="38.4" x14ac:dyDescent="0.3">
      <c r="A1" s="11" t="s">
        <v>985</v>
      </c>
      <c r="B1" s="11" t="s">
        <v>986</v>
      </c>
      <c r="C1" s="11" t="s">
        <v>2</v>
      </c>
      <c r="D1" s="11" t="s">
        <v>987</v>
      </c>
      <c r="E1" s="11" t="s">
        <v>988</v>
      </c>
      <c r="F1" s="11" t="s">
        <v>989</v>
      </c>
      <c r="G1" s="11" t="s">
        <v>990</v>
      </c>
      <c r="H1" s="11" t="s">
        <v>991</v>
      </c>
      <c r="I1" s="11" t="s">
        <v>992</v>
      </c>
      <c r="J1" s="11" t="s">
        <v>993</v>
      </c>
      <c r="K1" s="11" t="s">
        <v>49</v>
      </c>
      <c r="L1" s="11" t="s">
        <v>1357</v>
      </c>
      <c r="M1" s="11" t="s">
        <v>1351</v>
      </c>
    </row>
    <row r="2" spans="1:13" ht="19.5" customHeight="1" x14ac:dyDescent="0.3">
      <c r="A2" s="16" t="s">
        <v>994</v>
      </c>
      <c r="B2" s="51" t="s">
        <v>1359</v>
      </c>
      <c r="C2" s="25" t="s">
        <v>995</v>
      </c>
      <c r="D2" s="16" t="s">
        <v>996</v>
      </c>
      <c r="E2" s="16" t="s">
        <v>997</v>
      </c>
      <c r="F2" s="16" t="s">
        <v>788</v>
      </c>
      <c r="G2" s="16" t="s">
        <v>998</v>
      </c>
      <c r="H2" s="16">
        <v>132</v>
      </c>
      <c r="I2" s="18">
        <v>44927</v>
      </c>
      <c r="J2" s="16" t="s">
        <v>999</v>
      </c>
      <c r="K2" s="16" t="s">
        <v>95</v>
      </c>
      <c r="L2" s="13">
        <v>359000</v>
      </c>
      <c r="M2" s="48"/>
    </row>
    <row r="3" spans="1:13" ht="19.5" customHeight="1" x14ac:dyDescent="0.3">
      <c r="A3" s="16" t="s">
        <v>1000</v>
      </c>
      <c r="B3" s="26" t="s">
        <v>1196</v>
      </c>
      <c r="C3" s="25" t="s">
        <v>9</v>
      </c>
      <c r="D3" s="16" t="s">
        <v>1001</v>
      </c>
      <c r="E3" s="16" t="s">
        <v>1002</v>
      </c>
      <c r="F3" s="16" t="s">
        <v>1003</v>
      </c>
      <c r="G3" s="16" t="s">
        <v>1004</v>
      </c>
      <c r="H3" s="16">
        <v>19</v>
      </c>
      <c r="I3" s="18">
        <v>44927</v>
      </c>
      <c r="J3" s="16" t="s">
        <v>1005</v>
      </c>
      <c r="K3" s="16" t="s">
        <v>1006</v>
      </c>
      <c r="L3" s="13">
        <v>114356</v>
      </c>
      <c r="M3" s="48"/>
    </row>
    <row r="4" spans="1:13" ht="19.5" customHeight="1" x14ac:dyDescent="0.3">
      <c r="A4" s="16" t="s">
        <v>1007</v>
      </c>
      <c r="B4" s="51" t="s">
        <v>1360</v>
      </c>
      <c r="C4" s="25" t="s">
        <v>995</v>
      </c>
      <c r="D4" s="16" t="s">
        <v>1008</v>
      </c>
      <c r="E4" s="16" t="s">
        <v>1009</v>
      </c>
      <c r="F4" s="16" t="s">
        <v>1010</v>
      </c>
      <c r="G4" s="16" t="s">
        <v>1011</v>
      </c>
      <c r="H4" s="16">
        <v>20</v>
      </c>
      <c r="I4" s="18">
        <v>44927</v>
      </c>
      <c r="J4" s="16" t="s">
        <v>999</v>
      </c>
      <c r="K4" s="16" t="s">
        <v>95</v>
      </c>
      <c r="L4" s="13">
        <v>802000</v>
      </c>
      <c r="M4" s="48"/>
    </row>
    <row r="5" spans="1:13" ht="19.5" customHeight="1" x14ac:dyDescent="0.3">
      <c r="A5" s="16" t="s">
        <v>1012</v>
      </c>
      <c r="B5" s="64" t="s">
        <v>1358</v>
      </c>
      <c r="C5" s="65" t="s">
        <v>5</v>
      </c>
      <c r="D5" s="57" t="s">
        <v>1008</v>
      </c>
      <c r="E5" s="57" t="s">
        <v>1013</v>
      </c>
      <c r="F5" s="57" t="s">
        <v>1014</v>
      </c>
      <c r="G5" s="57" t="s">
        <v>700</v>
      </c>
      <c r="H5" s="57" t="s">
        <v>1015</v>
      </c>
      <c r="I5" s="58">
        <v>44927</v>
      </c>
      <c r="J5" s="57" t="s">
        <v>1005</v>
      </c>
      <c r="K5" s="57" t="s">
        <v>676</v>
      </c>
      <c r="L5" s="66">
        <v>123250</v>
      </c>
      <c r="M5" s="48"/>
    </row>
    <row r="6" spans="1:13" ht="19.5" customHeight="1" x14ac:dyDescent="0.3">
      <c r="A6" s="16" t="s">
        <v>1016</v>
      </c>
      <c r="B6" s="51" t="s">
        <v>1361</v>
      </c>
      <c r="C6" s="25" t="s">
        <v>1192</v>
      </c>
      <c r="D6" s="16" t="s">
        <v>1017</v>
      </c>
      <c r="E6" s="16" t="s">
        <v>1018</v>
      </c>
      <c r="F6" s="16" t="s">
        <v>840</v>
      </c>
      <c r="G6" s="16" t="s">
        <v>1019</v>
      </c>
      <c r="H6" s="16" t="s">
        <v>1020</v>
      </c>
      <c r="I6" s="18">
        <v>44927</v>
      </c>
      <c r="J6" s="16" t="s">
        <v>999</v>
      </c>
      <c r="K6" s="16" t="s">
        <v>95</v>
      </c>
      <c r="L6" s="13">
        <v>198000</v>
      </c>
      <c r="M6" s="48"/>
    </row>
    <row r="7" spans="1:13" s="68" customFormat="1" ht="19.5" customHeight="1" x14ac:dyDescent="0.3">
      <c r="A7" s="16" t="s">
        <v>1021</v>
      </c>
      <c r="B7" s="64" t="s">
        <v>1362</v>
      </c>
      <c r="C7" s="65" t="s">
        <v>5</v>
      </c>
      <c r="D7" s="57" t="s">
        <v>1022</v>
      </c>
      <c r="E7" s="57" t="s">
        <v>1023</v>
      </c>
      <c r="F7" s="57" t="s">
        <v>1024</v>
      </c>
      <c r="G7" s="57" t="s">
        <v>1025</v>
      </c>
      <c r="H7" s="57">
        <v>15</v>
      </c>
      <c r="I7" s="58">
        <v>44927</v>
      </c>
      <c r="J7" s="57" t="s">
        <v>1026</v>
      </c>
      <c r="K7" s="57" t="s">
        <v>676</v>
      </c>
      <c r="L7" s="66">
        <v>1018682</v>
      </c>
      <c r="M7" s="67"/>
    </row>
    <row r="8" spans="1:13" ht="19.5" customHeight="1" x14ac:dyDescent="0.3">
      <c r="A8" s="16" t="s">
        <v>1027</v>
      </c>
      <c r="B8" s="26" t="s">
        <v>1309</v>
      </c>
      <c r="C8" s="25" t="s">
        <v>995</v>
      </c>
      <c r="D8" s="16" t="s">
        <v>1028</v>
      </c>
      <c r="E8" s="16" t="s">
        <v>1029</v>
      </c>
      <c r="F8" s="16" t="s">
        <v>793</v>
      </c>
      <c r="G8" s="16" t="s">
        <v>794</v>
      </c>
      <c r="H8" s="16">
        <v>18</v>
      </c>
      <c r="I8" s="18">
        <v>44927</v>
      </c>
      <c r="J8" s="16" t="s">
        <v>999</v>
      </c>
      <c r="K8" s="16" t="s">
        <v>95</v>
      </c>
      <c r="L8" s="13">
        <v>470629.71</v>
      </c>
      <c r="M8" s="48"/>
    </row>
    <row r="9" spans="1:13" ht="19.5" customHeight="1" x14ac:dyDescent="0.3">
      <c r="A9" s="16" t="s">
        <v>1030</v>
      </c>
      <c r="B9" s="51" t="s">
        <v>1363</v>
      </c>
      <c r="C9" s="25" t="s">
        <v>995</v>
      </c>
      <c r="D9" s="16" t="s">
        <v>1001</v>
      </c>
      <c r="E9" s="16" t="s">
        <v>1031</v>
      </c>
      <c r="F9" s="16" t="s">
        <v>806</v>
      </c>
      <c r="G9" s="16" t="s">
        <v>807</v>
      </c>
      <c r="H9" s="16">
        <v>4</v>
      </c>
      <c r="I9" s="18">
        <v>44927</v>
      </c>
      <c r="J9" s="16" t="s">
        <v>999</v>
      </c>
      <c r="K9" s="16" t="s">
        <v>95</v>
      </c>
      <c r="L9" s="13">
        <v>286234</v>
      </c>
      <c r="M9" s="48"/>
    </row>
    <row r="10" spans="1:13" ht="19.5" customHeight="1" x14ac:dyDescent="0.3">
      <c r="A10" s="16" t="s">
        <v>1032</v>
      </c>
      <c r="B10" s="51" t="s">
        <v>1364</v>
      </c>
      <c r="C10" s="25" t="s">
        <v>995</v>
      </c>
      <c r="D10" s="16" t="s">
        <v>1001</v>
      </c>
      <c r="E10" s="16" t="s">
        <v>1031</v>
      </c>
      <c r="F10" s="16" t="s">
        <v>806</v>
      </c>
      <c r="G10" s="16" t="s">
        <v>807</v>
      </c>
      <c r="H10" s="16">
        <v>4</v>
      </c>
      <c r="I10" s="18">
        <v>44927</v>
      </c>
      <c r="J10" s="16" t="s">
        <v>999</v>
      </c>
      <c r="K10" s="16" t="s">
        <v>95</v>
      </c>
      <c r="L10" s="13">
        <v>783000</v>
      </c>
      <c r="M10" s="48"/>
    </row>
    <row r="11" spans="1:13" ht="19.5" customHeight="1" x14ac:dyDescent="0.3">
      <c r="A11" s="16" t="s">
        <v>1033</v>
      </c>
      <c r="B11" s="51" t="s">
        <v>1365</v>
      </c>
      <c r="C11" s="25" t="s">
        <v>995</v>
      </c>
      <c r="D11" s="16" t="s">
        <v>1034</v>
      </c>
      <c r="E11" s="16" t="s">
        <v>1035</v>
      </c>
      <c r="F11" s="16" t="s">
        <v>1036</v>
      </c>
      <c r="G11" s="16" t="s">
        <v>1037</v>
      </c>
      <c r="H11" s="16">
        <v>7</v>
      </c>
      <c r="I11" s="18">
        <v>44927</v>
      </c>
      <c r="J11" s="16" t="s">
        <v>999</v>
      </c>
      <c r="K11" s="16" t="s">
        <v>95</v>
      </c>
      <c r="L11" s="13">
        <v>310000</v>
      </c>
      <c r="M11" s="48"/>
    </row>
    <row r="12" spans="1:13" ht="19.5" customHeight="1" x14ac:dyDescent="0.3">
      <c r="A12" s="16" t="s">
        <v>1038</v>
      </c>
      <c r="B12" s="51" t="s">
        <v>1366</v>
      </c>
      <c r="C12" s="25" t="s">
        <v>9</v>
      </c>
      <c r="D12" s="16" t="s">
        <v>1001</v>
      </c>
      <c r="E12" s="16" t="s">
        <v>1039</v>
      </c>
      <c r="F12" s="16" t="s">
        <v>820</v>
      </c>
      <c r="G12" s="16" t="s">
        <v>1040</v>
      </c>
      <c r="H12" s="16">
        <v>34</v>
      </c>
      <c r="I12" s="18">
        <v>44927</v>
      </c>
      <c r="J12" s="16" t="s">
        <v>999</v>
      </c>
      <c r="K12" s="16" t="s">
        <v>95</v>
      </c>
      <c r="L12" s="13">
        <v>712800</v>
      </c>
      <c r="M12" s="48"/>
    </row>
    <row r="13" spans="1:13" ht="19.5" customHeight="1" x14ac:dyDescent="0.3">
      <c r="A13" s="16" t="s">
        <v>1041</v>
      </c>
      <c r="B13" s="51" t="s">
        <v>1367</v>
      </c>
      <c r="C13" s="25" t="s">
        <v>1193</v>
      </c>
      <c r="D13" s="16" t="s">
        <v>1022</v>
      </c>
      <c r="E13" s="16" t="s">
        <v>810</v>
      </c>
      <c r="F13" s="16" t="s">
        <v>1042</v>
      </c>
      <c r="G13" s="16" t="s">
        <v>1043</v>
      </c>
      <c r="H13" s="16">
        <v>77</v>
      </c>
      <c r="I13" s="18">
        <v>44927</v>
      </c>
      <c r="J13" s="16" t="s">
        <v>1026</v>
      </c>
      <c r="K13" s="16" t="s">
        <v>95</v>
      </c>
      <c r="L13" s="13">
        <v>523068</v>
      </c>
      <c r="M13" s="48"/>
    </row>
    <row r="14" spans="1:13" ht="19.5" customHeight="1" x14ac:dyDescent="0.3">
      <c r="A14" s="16" t="s">
        <v>1044</v>
      </c>
      <c r="B14" s="39" t="s">
        <v>1311</v>
      </c>
      <c r="C14" s="14" t="s">
        <v>1045</v>
      </c>
      <c r="D14" s="16" t="s">
        <v>1310</v>
      </c>
      <c r="E14" s="15" t="s">
        <v>1047</v>
      </c>
      <c r="F14" s="15" t="s">
        <v>1048</v>
      </c>
      <c r="G14" s="15" t="s">
        <v>113</v>
      </c>
      <c r="H14" s="15">
        <v>2</v>
      </c>
      <c r="I14" s="18">
        <v>44927</v>
      </c>
      <c r="J14" s="15" t="s">
        <v>1049</v>
      </c>
      <c r="K14" s="15" t="s">
        <v>1186</v>
      </c>
      <c r="L14" s="13">
        <v>521</v>
      </c>
      <c r="M14" s="48"/>
    </row>
    <row r="15" spans="1:13" ht="19.5" customHeight="1" x14ac:dyDescent="0.3">
      <c r="A15" s="16" t="s">
        <v>1050</v>
      </c>
      <c r="B15" s="39" t="s">
        <v>1312</v>
      </c>
      <c r="C15" s="14" t="s">
        <v>1045</v>
      </c>
      <c r="D15" s="16" t="s">
        <v>1310</v>
      </c>
      <c r="E15" s="15" t="s">
        <v>1051</v>
      </c>
      <c r="F15" s="15" t="s">
        <v>1052</v>
      </c>
      <c r="G15" s="15" t="s">
        <v>1053</v>
      </c>
      <c r="H15" s="15" t="s">
        <v>1054</v>
      </c>
      <c r="I15" s="18">
        <v>44927</v>
      </c>
      <c r="J15" s="15" t="s">
        <v>1049</v>
      </c>
      <c r="K15" s="15" t="s">
        <v>60</v>
      </c>
      <c r="L15" s="13">
        <v>13998</v>
      </c>
      <c r="M15" s="48"/>
    </row>
    <row r="16" spans="1:13" ht="19.5" customHeight="1" x14ac:dyDescent="0.3">
      <c r="A16" s="16" t="s">
        <v>1055</v>
      </c>
      <c r="B16" s="39" t="s">
        <v>1315</v>
      </c>
      <c r="C16" s="14" t="s">
        <v>1045</v>
      </c>
      <c r="D16" s="16" t="s">
        <v>1310</v>
      </c>
      <c r="E16" s="15" t="s">
        <v>971</v>
      </c>
      <c r="F16" s="15" t="s">
        <v>1052</v>
      </c>
      <c r="G16" s="15" t="s">
        <v>1056</v>
      </c>
      <c r="H16" s="15" t="s">
        <v>973</v>
      </c>
      <c r="I16" s="18">
        <v>44927</v>
      </c>
      <c r="J16" s="15" t="s">
        <v>1057</v>
      </c>
      <c r="K16" s="15" t="s">
        <v>1186</v>
      </c>
      <c r="L16" s="13">
        <v>5698</v>
      </c>
      <c r="M16" s="48"/>
    </row>
    <row r="17" spans="1:13" ht="19.5" customHeight="1" x14ac:dyDescent="0.3">
      <c r="A17" s="16" t="s">
        <v>1058</v>
      </c>
      <c r="B17" s="39" t="s">
        <v>1313</v>
      </c>
      <c r="C17" s="14" t="s">
        <v>1045</v>
      </c>
      <c r="D17" s="16" t="s">
        <v>1310</v>
      </c>
      <c r="E17" s="15" t="s">
        <v>971</v>
      </c>
      <c r="F17" s="15" t="s">
        <v>1052</v>
      </c>
      <c r="G17" s="15" t="s">
        <v>1056</v>
      </c>
      <c r="H17" s="15">
        <v>1</v>
      </c>
      <c r="I17" s="18">
        <v>44927</v>
      </c>
      <c r="J17" s="15" t="s">
        <v>1059</v>
      </c>
      <c r="K17" s="15" t="s">
        <v>60</v>
      </c>
      <c r="L17" s="13">
        <v>63857</v>
      </c>
      <c r="M17" s="48"/>
    </row>
    <row r="18" spans="1:13" ht="19.5" customHeight="1" x14ac:dyDescent="0.3">
      <c r="A18" s="16" t="s">
        <v>1060</v>
      </c>
      <c r="B18" s="39" t="s">
        <v>1320</v>
      </c>
      <c r="C18" s="14" t="s">
        <v>1045</v>
      </c>
      <c r="D18" s="16" t="s">
        <v>1310</v>
      </c>
      <c r="E18" s="15" t="s">
        <v>975</v>
      </c>
      <c r="F18" s="15" t="s">
        <v>1052</v>
      </c>
      <c r="G18" s="15" t="s">
        <v>435</v>
      </c>
      <c r="H18" s="15">
        <v>56</v>
      </c>
      <c r="I18" s="18">
        <v>44927</v>
      </c>
      <c r="J18" s="15" t="s">
        <v>1061</v>
      </c>
      <c r="K18" s="15" t="s">
        <v>60</v>
      </c>
      <c r="L18" s="13">
        <v>55056</v>
      </c>
      <c r="M18" s="48"/>
    </row>
    <row r="19" spans="1:13" ht="19.5" customHeight="1" x14ac:dyDescent="0.3">
      <c r="A19" s="16" t="s">
        <v>1062</v>
      </c>
      <c r="B19" s="14" t="s">
        <v>1319</v>
      </c>
      <c r="C19" s="14" t="s">
        <v>1045</v>
      </c>
      <c r="D19" s="16" t="s">
        <v>1310</v>
      </c>
      <c r="E19" s="15" t="s">
        <v>975</v>
      </c>
      <c r="F19" s="15" t="s">
        <v>1052</v>
      </c>
      <c r="G19" s="15" t="s">
        <v>435</v>
      </c>
      <c r="H19" s="15">
        <v>56</v>
      </c>
      <c r="I19" s="18">
        <v>44927</v>
      </c>
      <c r="J19" s="15" t="s">
        <v>1059</v>
      </c>
      <c r="K19" s="15" t="s">
        <v>60</v>
      </c>
      <c r="L19" s="13">
        <v>112176</v>
      </c>
      <c r="M19" s="48"/>
    </row>
    <row r="20" spans="1:13" ht="19.5" customHeight="1" x14ac:dyDescent="0.3">
      <c r="A20" s="16" t="s">
        <v>1063</v>
      </c>
      <c r="B20" s="39" t="s">
        <v>1317</v>
      </c>
      <c r="C20" s="14" t="s">
        <v>1045</v>
      </c>
      <c r="D20" s="16" t="s">
        <v>1310</v>
      </c>
      <c r="E20" s="15" t="s">
        <v>975</v>
      </c>
      <c r="F20" s="15" t="s">
        <v>1052</v>
      </c>
      <c r="G20" s="15" t="s">
        <v>435</v>
      </c>
      <c r="H20" s="15" t="s">
        <v>977</v>
      </c>
      <c r="I20" s="18">
        <v>44927</v>
      </c>
      <c r="J20" s="15" t="s">
        <v>1061</v>
      </c>
      <c r="K20" s="15" t="s">
        <v>1186</v>
      </c>
      <c r="L20" s="13">
        <v>360</v>
      </c>
      <c r="M20" s="48"/>
    </row>
    <row r="21" spans="1:13" ht="19.5" customHeight="1" x14ac:dyDescent="0.3">
      <c r="A21" s="16" t="s">
        <v>1064</v>
      </c>
      <c r="B21" s="39" t="s">
        <v>1318</v>
      </c>
      <c r="C21" s="14" t="s">
        <v>1045</v>
      </c>
      <c r="D21" s="16" t="s">
        <v>1310</v>
      </c>
      <c r="E21" s="15" t="s">
        <v>975</v>
      </c>
      <c r="F21" s="15" t="s">
        <v>1052</v>
      </c>
      <c r="G21" s="15" t="s">
        <v>435</v>
      </c>
      <c r="H21" s="15" t="s">
        <v>1065</v>
      </c>
      <c r="I21" s="18">
        <v>44927</v>
      </c>
      <c r="J21" s="15" t="s">
        <v>1061</v>
      </c>
      <c r="K21" s="15" t="s">
        <v>1186</v>
      </c>
      <c r="L21" s="13">
        <v>442</v>
      </c>
      <c r="M21" s="48"/>
    </row>
    <row r="22" spans="1:13" ht="19.5" customHeight="1" x14ac:dyDescent="0.3">
      <c r="A22" s="16" t="s">
        <v>1066</v>
      </c>
      <c r="B22" s="39" t="s">
        <v>1316</v>
      </c>
      <c r="C22" s="14" t="s">
        <v>1045</v>
      </c>
      <c r="D22" s="16" t="s">
        <v>1310</v>
      </c>
      <c r="E22" s="15" t="s">
        <v>978</v>
      </c>
      <c r="F22" s="15" t="s">
        <v>1067</v>
      </c>
      <c r="G22" s="15" t="s">
        <v>422</v>
      </c>
      <c r="H22" s="15">
        <v>3</v>
      </c>
      <c r="I22" s="18">
        <v>44927</v>
      </c>
      <c r="J22" s="15" t="s">
        <v>1049</v>
      </c>
      <c r="K22" s="15" t="s">
        <v>60</v>
      </c>
      <c r="L22" s="13">
        <v>78434</v>
      </c>
      <c r="M22" s="48"/>
    </row>
    <row r="23" spans="1:13" ht="19.5" customHeight="1" x14ac:dyDescent="0.3">
      <c r="A23" s="16" t="s">
        <v>1068</v>
      </c>
      <c r="B23" s="39" t="s">
        <v>1314</v>
      </c>
      <c r="C23" s="14" t="s">
        <v>1045</v>
      </c>
      <c r="D23" s="16" t="s">
        <v>1310</v>
      </c>
      <c r="E23" s="15" t="s">
        <v>978</v>
      </c>
      <c r="F23" s="15" t="s">
        <v>1067</v>
      </c>
      <c r="G23" s="15" t="s">
        <v>422</v>
      </c>
      <c r="H23" s="15" t="s">
        <v>981</v>
      </c>
      <c r="I23" s="18">
        <v>44927</v>
      </c>
      <c r="J23" s="15" t="s">
        <v>1061</v>
      </c>
      <c r="K23" s="15" t="s">
        <v>1186</v>
      </c>
      <c r="L23" s="13">
        <v>274</v>
      </c>
      <c r="M23" s="48"/>
    </row>
    <row r="24" spans="1:13" ht="19.5" customHeight="1" x14ac:dyDescent="0.3">
      <c r="A24" s="16" t="s">
        <v>1069</v>
      </c>
      <c r="B24" s="42" t="s">
        <v>1321</v>
      </c>
      <c r="C24" s="14" t="s">
        <v>1045</v>
      </c>
      <c r="D24" s="16" t="s">
        <v>1070</v>
      </c>
      <c r="E24" s="15" t="s">
        <v>1071</v>
      </c>
      <c r="F24" s="15" t="s">
        <v>1072</v>
      </c>
      <c r="G24" s="15" t="s">
        <v>1073</v>
      </c>
      <c r="H24" s="40" t="s">
        <v>1074</v>
      </c>
      <c r="I24" s="18">
        <v>44927</v>
      </c>
      <c r="J24" s="15"/>
      <c r="K24" s="15" t="s">
        <v>60</v>
      </c>
      <c r="L24" s="13">
        <v>64353</v>
      </c>
      <c r="M24" s="48"/>
    </row>
    <row r="25" spans="1:13" ht="19.5" customHeight="1" x14ac:dyDescent="0.3">
      <c r="A25" s="16" t="s">
        <v>1075</v>
      </c>
      <c r="B25" s="39" t="s">
        <v>1322</v>
      </c>
      <c r="C25" s="14" t="s">
        <v>1045</v>
      </c>
      <c r="D25" s="16" t="s">
        <v>1310</v>
      </c>
      <c r="E25" s="15" t="s">
        <v>1076</v>
      </c>
      <c r="F25" s="15" t="s">
        <v>1077</v>
      </c>
      <c r="G25" s="15" t="s">
        <v>1078</v>
      </c>
      <c r="H25" s="15">
        <v>2</v>
      </c>
      <c r="I25" s="18">
        <v>44927</v>
      </c>
      <c r="J25" s="15" t="s">
        <v>1061</v>
      </c>
      <c r="K25" s="15" t="s">
        <v>60</v>
      </c>
      <c r="L25" s="13">
        <v>3821</v>
      </c>
      <c r="M25" s="48"/>
    </row>
    <row r="26" spans="1:13" ht="19.5" customHeight="1" x14ac:dyDescent="0.3">
      <c r="A26" s="16" t="s">
        <v>1079</v>
      </c>
      <c r="B26" s="39" t="s">
        <v>1323</v>
      </c>
      <c r="C26" s="14" t="s">
        <v>1045</v>
      </c>
      <c r="D26" s="16" t="s">
        <v>1310</v>
      </c>
      <c r="E26" s="15" t="s">
        <v>1080</v>
      </c>
      <c r="F26" s="15" t="s">
        <v>1081</v>
      </c>
      <c r="G26" s="15" t="s">
        <v>1082</v>
      </c>
      <c r="H26" s="15" t="s">
        <v>1083</v>
      </c>
      <c r="I26" s="18">
        <v>44927</v>
      </c>
      <c r="J26" s="15" t="s">
        <v>1084</v>
      </c>
      <c r="K26" s="15" t="s">
        <v>60</v>
      </c>
      <c r="L26" s="13">
        <v>29348</v>
      </c>
      <c r="M26" s="48"/>
    </row>
    <row r="27" spans="1:13" ht="19.5" customHeight="1" x14ac:dyDescent="0.3">
      <c r="A27" s="16" t="s">
        <v>1085</v>
      </c>
      <c r="B27" s="39" t="s">
        <v>1324</v>
      </c>
      <c r="C27" s="14" t="s">
        <v>1086</v>
      </c>
      <c r="D27" s="16" t="s">
        <v>1310</v>
      </c>
      <c r="E27" s="15" t="s">
        <v>1087</v>
      </c>
      <c r="F27" s="15" t="s">
        <v>1088</v>
      </c>
      <c r="G27" s="15" t="s">
        <v>200</v>
      </c>
      <c r="H27" s="15">
        <v>28</v>
      </c>
      <c r="I27" s="18">
        <v>44927</v>
      </c>
      <c r="J27" s="15" t="s">
        <v>1089</v>
      </c>
      <c r="K27" s="15" t="s">
        <v>60</v>
      </c>
      <c r="L27" s="13">
        <v>1081</v>
      </c>
      <c r="M27" s="48"/>
    </row>
    <row r="28" spans="1:13" ht="19.5" customHeight="1" x14ac:dyDescent="0.3">
      <c r="A28" s="16" t="s">
        <v>1090</v>
      </c>
      <c r="B28" s="42" t="s">
        <v>1368</v>
      </c>
      <c r="C28" s="14" t="s">
        <v>1086</v>
      </c>
      <c r="D28" s="16" t="s">
        <v>1310</v>
      </c>
      <c r="E28" s="15" t="s">
        <v>1091</v>
      </c>
      <c r="F28" s="15" t="s">
        <v>311</v>
      </c>
      <c r="G28" s="15" t="s">
        <v>1092</v>
      </c>
      <c r="H28" s="15">
        <v>14</v>
      </c>
      <c r="I28" s="18">
        <v>44927</v>
      </c>
      <c r="J28" s="15" t="s">
        <v>1089</v>
      </c>
      <c r="K28" s="15" t="s">
        <v>60</v>
      </c>
      <c r="L28" s="13">
        <v>847</v>
      </c>
      <c r="M28" s="48"/>
    </row>
    <row r="29" spans="1:13" ht="19.5" customHeight="1" x14ac:dyDescent="0.3">
      <c r="A29" s="16" t="s">
        <v>1093</v>
      </c>
      <c r="B29" s="39" t="s">
        <v>1325</v>
      </c>
      <c r="C29" s="14" t="s">
        <v>1086</v>
      </c>
      <c r="D29" s="16" t="s">
        <v>1310</v>
      </c>
      <c r="E29" s="15" t="s">
        <v>1095</v>
      </c>
      <c r="F29" s="15" t="s">
        <v>280</v>
      </c>
      <c r="G29" s="15" t="s">
        <v>1096</v>
      </c>
      <c r="H29" s="15">
        <v>1</v>
      </c>
      <c r="I29" s="18">
        <v>44927</v>
      </c>
      <c r="J29" s="15" t="s">
        <v>1089</v>
      </c>
      <c r="K29" s="15" t="s">
        <v>1186</v>
      </c>
      <c r="L29" s="13">
        <v>132</v>
      </c>
      <c r="M29" s="48"/>
    </row>
    <row r="30" spans="1:13" ht="19.5" customHeight="1" x14ac:dyDescent="0.3">
      <c r="A30" s="16" t="s">
        <v>1094</v>
      </c>
      <c r="B30" s="39" t="s">
        <v>1326</v>
      </c>
      <c r="C30" s="14" t="s">
        <v>1086</v>
      </c>
      <c r="D30" s="16" t="s">
        <v>1310</v>
      </c>
      <c r="E30" s="15" t="s">
        <v>1098</v>
      </c>
      <c r="F30" s="15" t="s">
        <v>1099</v>
      </c>
      <c r="G30" s="15" t="s">
        <v>1100</v>
      </c>
      <c r="H30" s="15">
        <v>22</v>
      </c>
      <c r="I30" s="18">
        <v>44927</v>
      </c>
      <c r="J30" s="15" t="s">
        <v>1049</v>
      </c>
      <c r="K30" s="15" t="s">
        <v>1186</v>
      </c>
      <c r="L30" s="13">
        <v>42827</v>
      </c>
      <c r="M30" s="48"/>
    </row>
    <row r="31" spans="1:13" ht="19.5" customHeight="1" x14ac:dyDescent="0.3">
      <c r="A31" s="16" t="s">
        <v>1097</v>
      </c>
      <c r="B31" s="42">
        <v>8107599</v>
      </c>
      <c r="C31" s="14" t="s">
        <v>1086</v>
      </c>
      <c r="D31" s="16" t="s">
        <v>1310</v>
      </c>
      <c r="E31" s="15" t="s">
        <v>1102</v>
      </c>
      <c r="F31" s="15" t="s">
        <v>1103</v>
      </c>
      <c r="G31" s="15" t="s">
        <v>1104</v>
      </c>
      <c r="H31" s="15">
        <v>38</v>
      </c>
      <c r="I31" s="18">
        <v>44927</v>
      </c>
      <c r="J31" s="15" t="s">
        <v>1089</v>
      </c>
      <c r="K31" s="15" t="s">
        <v>1185</v>
      </c>
      <c r="L31" s="13">
        <v>497</v>
      </c>
      <c r="M31" s="48"/>
    </row>
    <row r="32" spans="1:13" ht="19.5" customHeight="1" x14ac:dyDescent="0.3">
      <c r="A32" s="16" t="s">
        <v>1101</v>
      </c>
      <c r="B32" s="39" t="s">
        <v>1198</v>
      </c>
      <c r="C32" s="14" t="s">
        <v>1106</v>
      </c>
      <c r="D32" s="16" t="s">
        <v>1046</v>
      </c>
      <c r="E32" s="15" t="s">
        <v>823</v>
      </c>
      <c r="F32" s="15" t="s">
        <v>824</v>
      </c>
      <c r="G32" s="15" t="s">
        <v>825</v>
      </c>
      <c r="H32" s="15">
        <v>27</v>
      </c>
      <c r="I32" s="18">
        <v>44927</v>
      </c>
      <c r="J32" s="15" t="s">
        <v>1107</v>
      </c>
      <c r="K32" s="15" t="s">
        <v>60</v>
      </c>
      <c r="L32" s="13">
        <v>22569</v>
      </c>
      <c r="M32" s="48"/>
    </row>
    <row r="33" spans="1:18" ht="19.5" customHeight="1" x14ac:dyDescent="0.3">
      <c r="A33" s="16" t="s">
        <v>1105</v>
      </c>
      <c r="B33" s="39" t="s">
        <v>1197</v>
      </c>
      <c r="C33" s="14" t="s">
        <v>1106</v>
      </c>
      <c r="D33" s="16" t="s">
        <v>1046</v>
      </c>
      <c r="E33" s="15" t="s">
        <v>823</v>
      </c>
      <c r="F33" s="15" t="s">
        <v>824</v>
      </c>
      <c r="G33" s="15" t="s">
        <v>825</v>
      </c>
      <c r="H33" s="15">
        <v>68</v>
      </c>
      <c r="I33" s="18">
        <v>44927</v>
      </c>
      <c r="J33" s="15" t="s">
        <v>1107</v>
      </c>
      <c r="K33" s="15" t="s">
        <v>60</v>
      </c>
      <c r="L33" s="13">
        <v>28620</v>
      </c>
      <c r="M33" s="48"/>
    </row>
    <row r="34" spans="1:18" ht="19.5" customHeight="1" x14ac:dyDescent="0.3">
      <c r="A34" s="16" t="s">
        <v>1108</v>
      </c>
      <c r="B34" s="39" t="s">
        <v>1202</v>
      </c>
      <c r="C34" s="14" t="s">
        <v>1106</v>
      </c>
      <c r="D34" s="16" t="s">
        <v>1046</v>
      </c>
      <c r="E34" s="15" t="s">
        <v>823</v>
      </c>
      <c r="F34" s="15" t="s">
        <v>824</v>
      </c>
      <c r="G34" s="15" t="s">
        <v>829</v>
      </c>
      <c r="H34" s="15">
        <v>22</v>
      </c>
      <c r="I34" s="18">
        <v>44927</v>
      </c>
      <c r="J34" s="15" t="s">
        <v>1107</v>
      </c>
      <c r="K34" s="15" t="s">
        <v>60</v>
      </c>
      <c r="L34" s="13">
        <v>18702</v>
      </c>
      <c r="M34" s="48"/>
    </row>
    <row r="35" spans="1:18" ht="19.5" customHeight="1" x14ac:dyDescent="0.3">
      <c r="A35" s="16" t="s">
        <v>1109</v>
      </c>
      <c r="B35" s="39" t="s">
        <v>1201</v>
      </c>
      <c r="C35" s="14" t="s">
        <v>1106</v>
      </c>
      <c r="D35" s="16" t="s">
        <v>1046</v>
      </c>
      <c r="E35" s="15" t="s">
        <v>831</v>
      </c>
      <c r="F35" s="15" t="s">
        <v>832</v>
      </c>
      <c r="G35" s="15" t="s">
        <v>833</v>
      </c>
      <c r="H35" s="15">
        <v>15</v>
      </c>
      <c r="I35" s="18">
        <v>44927</v>
      </c>
      <c r="J35" s="15" t="s">
        <v>1107</v>
      </c>
      <c r="K35" s="15" t="s">
        <v>60</v>
      </c>
      <c r="L35" s="13">
        <v>37734</v>
      </c>
      <c r="M35" s="48"/>
    </row>
    <row r="36" spans="1:18" ht="19.5" customHeight="1" x14ac:dyDescent="0.3">
      <c r="A36" s="16" t="s">
        <v>1110</v>
      </c>
      <c r="B36" s="39" t="s">
        <v>1203</v>
      </c>
      <c r="C36" s="14" t="s">
        <v>1106</v>
      </c>
      <c r="D36" s="16" t="s">
        <v>1046</v>
      </c>
      <c r="E36" s="15" t="s">
        <v>839</v>
      </c>
      <c r="F36" s="15" t="s">
        <v>840</v>
      </c>
      <c r="G36" s="15" t="s">
        <v>841</v>
      </c>
      <c r="H36" s="15" t="s">
        <v>842</v>
      </c>
      <c r="I36" s="18">
        <v>44927</v>
      </c>
      <c r="J36" s="15" t="s">
        <v>1112</v>
      </c>
      <c r="K36" s="15" t="s">
        <v>60</v>
      </c>
      <c r="L36" s="13">
        <v>36780</v>
      </c>
      <c r="M36" s="48"/>
    </row>
    <row r="37" spans="1:18" ht="19.5" customHeight="1" x14ac:dyDescent="0.3">
      <c r="A37" s="16" t="s">
        <v>1111</v>
      </c>
      <c r="B37" s="39" t="s">
        <v>1204</v>
      </c>
      <c r="C37" s="14" t="s">
        <v>844</v>
      </c>
      <c r="D37" s="16" t="s">
        <v>1046</v>
      </c>
      <c r="E37" s="15" t="s">
        <v>845</v>
      </c>
      <c r="F37" s="15" t="s">
        <v>846</v>
      </c>
      <c r="G37" s="15" t="s">
        <v>853</v>
      </c>
      <c r="H37" s="15">
        <v>44</v>
      </c>
      <c r="I37" s="18">
        <v>44927</v>
      </c>
      <c r="J37" s="15" t="s">
        <v>1205</v>
      </c>
      <c r="K37" s="15" t="s">
        <v>60</v>
      </c>
      <c r="L37" s="13">
        <v>15730</v>
      </c>
      <c r="M37" s="48"/>
    </row>
    <row r="38" spans="1:18" ht="19.5" customHeight="1" x14ac:dyDescent="0.3">
      <c r="A38" s="16" t="s">
        <v>1113</v>
      </c>
      <c r="B38" s="39" t="s">
        <v>1206</v>
      </c>
      <c r="C38" s="14" t="s">
        <v>855</v>
      </c>
      <c r="D38" s="16" t="s">
        <v>1046</v>
      </c>
      <c r="E38" s="15" t="s">
        <v>862</v>
      </c>
      <c r="F38" s="15" t="s">
        <v>863</v>
      </c>
      <c r="G38" s="15" t="s">
        <v>1115</v>
      </c>
      <c r="H38" s="41" t="s">
        <v>865</v>
      </c>
      <c r="I38" s="18">
        <v>44927</v>
      </c>
      <c r="J38" s="15" t="s">
        <v>1112</v>
      </c>
      <c r="K38" s="15" t="s">
        <v>60</v>
      </c>
      <c r="L38" s="13">
        <v>20926</v>
      </c>
      <c r="M38" s="48"/>
    </row>
    <row r="39" spans="1:18" ht="19.5" customHeight="1" x14ac:dyDescent="0.3">
      <c r="A39" s="16" t="s">
        <v>1114</v>
      </c>
      <c r="B39" s="39" t="s">
        <v>1208</v>
      </c>
      <c r="C39" s="14" t="s">
        <v>1117</v>
      </c>
      <c r="D39" s="16" t="s">
        <v>1046</v>
      </c>
      <c r="E39" s="15" t="s">
        <v>870</v>
      </c>
      <c r="F39" s="15" t="s">
        <v>875</v>
      </c>
      <c r="G39" s="15" t="s">
        <v>1118</v>
      </c>
      <c r="H39" s="15">
        <v>2</v>
      </c>
      <c r="I39" s="18">
        <v>44927</v>
      </c>
      <c r="J39" s="15" t="s">
        <v>1107</v>
      </c>
      <c r="K39" s="15" t="s">
        <v>60</v>
      </c>
      <c r="L39" s="13">
        <v>47430</v>
      </c>
      <c r="M39" s="48"/>
    </row>
    <row r="40" spans="1:18" ht="19.5" customHeight="1" x14ac:dyDescent="0.3">
      <c r="A40" s="16" t="s">
        <v>1116</v>
      </c>
      <c r="B40" s="39" t="s">
        <v>1207</v>
      </c>
      <c r="C40" s="14" t="s">
        <v>882</v>
      </c>
      <c r="D40" s="16" t="s">
        <v>1046</v>
      </c>
      <c r="E40" s="15" t="s">
        <v>883</v>
      </c>
      <c r="F40" s="15" t="s">
        <v>884</v>
      </c>
      <c r="G40" s="15" t="s">
        <v>1120</v>
      </c>
      <c r="H40" s="15" t="s">
        <v>886</v>
      </c>
      <c r="I40" s="18">
        <v>44927</v>
      </c>
      <c r="J40" s="15" t="s">
        <v>1107</v>
      </c>
      <c r="K40" s="15" t="s">
        <v>60</v>
      </c>
      <c r="L40" s="13">
        <v>19819</v>
      </c>
      <c r="M40" s="48"/>
    </row>
    <row r="41" spans="1:18" ht="19.5" customHeight="1" x14ac:dyDescent="0.3">
      <c r="A41" s="16" t="s">
        <v>1119</v>
      </c>
      <c r="B41" s="42" t="s">
        <v>1369</v>
      </c>
      <c r="C41" s="14" t="s">
        <v>1122</v>
      </c>
      <c r="D41" s="16" t="s">
        <v>1046</v>
      </c>
      <c r="E41" s="15" t="s">
        <v>1123</v>
      </c>
      <c r="F41" s="15" t="s">
        <v>879</v>
      </c>
      <c r="G41" s="15" t="s">
        <v>1115</v>
      </c>
      <c r="H41" s="15">
        <v>74</v>
      </c>
      <c r="I41" s="18">
        <v>44927</v>
      </c>
      <c r="J41" s="15" t="s">
        <v>1124</v>
      </c>
      <c r="K41" s="15" t="s">
        <v>60</v>
      </c>
      <c r="L41" s="13">
        <v>12451</v>
      </c>
      <c r="M41" s="12" t="s">
        <v>1210</v>
      </c>
    </row>
    <row r="42" spans="1:18" ht="19.5" customHeight="1" x14ac:dyDescent="0.3">
      <c r="A42" s="16" t="s">
        <v>1121</v>
      </c>
      <c r="B42" s="42" t="s">
        <v>1370</v>
      </c>
      <c r="C42" s="14" t="s">
        <v>1122</v>
      </c>
      <c r="D42" s="16" t="s">
        <v>1046</v>
      </c>
      <c r="E42" s="15" t="s">
        <v>1126</v>
      </c>
      <c r="F42" s="15" t="s">
        <v>879</v>
      </c>
      <c r="G42" s="15" t="s">
        <v>1127</v>
      </c>
      <c r="H42" s="15">
        <v>14</v>
      </c>
      <c r="I42" s="18">
        <v>44927</v>
      </c>
      <c r="J42" s="15" t="s">
        <v>1128</v>
      </c>
      <c r="K42" s="15" t="s">
        <v>60</v>
      </c>
      <c r="L42" s="13">
        <v>26320</v>
      </c>
      <c r="M42" s="12" t="s">
        <v>1210</v>
      </c>
    </row>
    <row r="43" spans="1:18" ht="19.5" customHeight="1" x14ac:dyDescent="0.3">
      <c r="A43" s="16" t="s">
        <v>1125</v>
      </c>
      <c r="B43" s="42" t="s">
        <v>1371</v>
      </c>
      <c r="C43" s="14" t="s">
        <v>1130</v>
      </c>
      <c r="D43" s="16" t="s">
        <v>1046</v>
      </c>
      <c r="E43" s="15" t="s">
        <v>1131</v>
      </c>
      <c r="F43" s="15" t="s">
        <v>879</v>
      </c>
      <c r="G43" s="15" t="s">
        <v>1132</v>
      </c>
      <c r="H43" s="15">
        <v>154</v>
      </c>
      <c r="I43" s="18">
        <v>44927</v>
      </c>
      <c r="J43" s="15" t="s">
        <v>1128</v>
      </c>
      <c r="K43" s="15" t="s">
        <v>60</v>
      </c>
      <c r="L43" s="13">
        <v>23377</v>
      </c>
      <c r="M43" s="12" t="s">
        <v>1210</v>
      </c>
    </row>
    <row r="44" spans="1:18" ht="19.5" customHeight="1" x14ac:dyDescent="0.3">
      <c r="A44" s="16" t="s">
        <v>1129</v>
      </c>
      <c r="B44" s="39" t="s">
        <v>1209</v>
      </c>
      <c r="C44" s="14" t="s">
        <v>1135</v>
      </c>
      <c r="D44" s="16" t="s">
        <v>1046</v>
      </c>
      <c r="E44" s="15" t="s">
        <v>1136</v>
      </c>
      <c r="F44" s="15" t="s">
        <v>914</v>
      </c>
      <c r="G44" s="15" t="s">
        <v>1137</v>
      </c>
      <c r="H44" s="15">
        <v>54</v>
      </c>
      <c r="I44" s="18">
        <v>44927</v>
      </c>
      <c r="J44" s="15" t="s">
        <v>1049</v>
      </c>
      <c r="K44" s="15" t="s">
        <v>60</v>
      </c>
      <c r="L44" s="13">
        <v>42950</v>
      </c>
      <c r="M44" s="48"/>
    </row>
    <row r="45" spans="1:18" ht="19.5" customHeight="1" x14ac:dyDescent="0.3">
      <c r="A45" s="16" t="s">
        <v>1133</v>
      </c>
      <c r="B45" s="42" t="s">
        <v>1372</v>
      </c>
      <c r="C45" s="14" t="s">
        <v>1139</v>
      </c>
      <c r="D45" s="16" t="s">
        <v>1046</v>
      </c>
      <c r="E45" s="15" t="s">
        <v>1140</v>
      </c>
      <c r="F45" s="15" t="s">
        <v>914</v>
      </c>
      <c r="G45" s="15" t="s">
        <v>930</v>
      </c>
      <c r="H45" s="15">
        <v>41</v>
      </c>
      <c r="I45" s="18">
        <v>44927</v>
      </c>
      <c r="J45" s="15" t="s">
        <v>1049</v>
      </c>
      <c r="K45" s="15" t="s">
        <v>60</v>
      </c>
      <c r="L45" s="13">
        <v>21190</v>
      </c>
      <c r="M45" s="48"/>
    </row>
    <row r="46" spans="1:18" s="47" customFormat="1" ht="19.5" customHeight="1" x14ac:dyDescent="0.3">
      <c r="A46" s="16" t="s">
        <v>1134</v>
      </c>
      <c r="B46" s="39" t="s">
        <v>1212</v>
      </c>
      <c r="C46" s="25" t="s">
        <v>1211</v>
      </c>
      <c r="D46" s="16" t="s">
        <v>1046</v>
      </c>
      <c r="E46" s="15" t="s">
        <v>955</v>
      </c>
      <c r="F46" s="15" t="s">
        <v>1142</v>
      </c>
      <c r="G46" s="15" t="s">
        <v>833</v>
      </c>
      <c r="H46" s="15" t="s">
        <v>1143</v>
      </c>
      <c r="I46" s="18">
        <v>44927</v>
      </c>
      <c r="J46" s="15" t="s">
        <v>1049</v>
      </c>
      <c r="K46" s="15" t="s">
        <v>1144</v>
      </c>
      <c r="L46" s="13">
        <v>11647</v>
      </c>
      <c r="M46" s="43"/>
      <c r="N46" s="46"/>
      <c r="O46" s="46"/>
      <c r="P46" s="46"/>
      <c r="Q46" s="46"/>
      <c r="R46" s="46"/>
    </row>
    <row r="47" spans="1:18" s="47" customFormat="1" ht="19.5" customHeight="1" x14ac:dyDescent="0.3">
      <c r="A47" s="16" t="s">
        <v>1138</v>
      </c>
      <c r="B47" s="39" t="s">
        <v>1348</v>
      </c>
      <c r="C47" s="25" t="s">
        <v>1211</v>
      </c>
      <c r="D47" s="16" t="s">
        <v>1046</v>
      </c>
      <c r="E47" s="15" t="s">
        <v>1147</v>
      </c>
      <c r="F47" s="15" t="s">
        <v>1148</v>
      </c>
      <c r="G47" s="15" t="s">
        <v>1149</v>
      </c>
      <c r="H47" s="15">
        <v>1</v>
      </c>
      <c r="I47" s="18">
        <v>44927</v>
      </c>
      <c r="J47" s="15" t="s">
        <v>1112</v>
      </c>
      <c r="K47" s="15" t="s">
        <v>60</v>
      </c>
      <c r="L47" s="13">
        <v>15469</v>
      </c>
      <c r="M47" s="49"/>
    </row>
    <row r="48" spans="1:18" s="47" customFormat="1" ht="19.5" customHeight="1" x14ac:dyDescent="0.3">
      <c r="A48" s="16" t="s">
        <v>1141</v>
      </c>
      <c r="B48" s="39" t="s">
        <v>1347</v>
      </c>
      <c r="C48" s="25" t="s">
        <v>1211</v>
      </c>
      <c r="D48" s="16" t="s">
        <v>1046</v>
      </c>
      <c r="E48" s="15" t="s">
        <v>1151</v>
      </c>
      <c r="F48" s="15" t="s">
        <v>1152</v>
      </c>
      <c r="G48" s="15" t="s">
        <v>864</v>
      </c>
      <c r="H48" s="15">
        <v>106</v>
      </c>
      <c r="I48" s="18">
        <v>44927</v>
      </c>
      <c r="J48" s="15" t="s">
        <v>1112</v>
      </c>
      <c r="K48" s="15" t="s">
        <v>60</v>
      </c>
      <c r="L48" s="13">
        <v>8773</v>
      </c>
      <c r="M48" s="49"/>
    </row>
    <row r="49" spans="1:13" s="47" customFormat="1" ht="19.5" customHeight="1" x14ac:dyDescent="0.3">
      <c r="A49" s="16" t="s">
        <v>1145</v>
      </c>
      <c r="B49" s="50" t="s">
        <v>1344</v>
      </c>
      <c r="C49" s="25" t="s">
        <v>1211</v>
      </c>
      <c r="D49" s="16" t="s">
        <v>1046</v>
      </c>
      <c r="E49" s="15" t="s">
        <v>1154</v>
      </c>
      <c r="F49" s="15" t="s">
        <v>1155</v>
      </c>
      <c r="G49" s="15" t="s">
        <v>1156</v>
      </c>
      <c r="H49" s="15">
        <v>1</v>
      </c>
      <c r="I49" s="18">
        <v>44927</v>
      </c>
      <c r="J49" s="15" t="s">
        <v>1112</v>
      </c>
      <c r="K49" s="15" t="s">
        <v>60</v>
      </c>
      <c r="L49" s="13">
        <v>12421</v>
      </c>
      <c r="M49" s="49"/>
    </row>
    <row r="50" spans="1:13" s="47" customFormat="1" ht="19.5" customHeight="1" x14ac:dyDescent="0.3">
      <c r="A50" s="16" t="s">
        <v>1146</v>
      </c>
      <c r="B50" s="39" t="s">
        <v>1345</v>
      </c>
      <c r="C50" s="25" t="s">
        <v>1211</v>
      </c>
      <c r="D50" s="16" t="s">
        <v>1046</v>
      </c>
      <c r="E50" s="15" t="s">
        <v>1158</v>
      </c>
      <c r="F50" s="15" t="s">
        <v>1159</v>
      </c>
      <c r="G50" s="15" t="s">
        <v>1160</v>
      </c>
      <c r="H50" s="15">
        <v>4</v>
      </c>
      <c r="I50" s="18">
        <v>44927</v>
      </c>
      <c r="J50" s="15" t="s">
        <v>1112</v>
      </c>
      <c r="K50" s="15" t="s">
        <v>60</v>
      </c>
      <c r="L50" s="13">
        <v>4065</v>
      </c>
      <c r="M50" s="49"/>
    </row>
    <row r="51" spans="1:13" s="47" customFormat="1" ht="19.5" customHeight="1" x14ac:dyDescent="0.3">
      <c r="A51" s="16" t="s">
        <v>1150</v>
      </c>
      <c r="B51" s="42" t="s">
        <v>1374</v>
      </c>
      <c r="C51" s="14" t="s">
        <v>995</v>
      </c>
      <c r="D51" s="16" t="s">
        <v>1046</v>
      </c>
      <c r="E51" s="15" t="s">
        <v>1187</v>
      </c>
      <c r="F51" s="15" t="s">
        <v>1176</v>
      </c>
      <c r="G51" s="15" t="s">
        <v>1177</v>
      </c>
      <c r="H51" s="15" t="s">
        <v>1188</v>
      </c>
      <c r="I51" s="18">
        <v>44927</v>
      </c>
      <c r="J51" s="15" t="s">
        <v>1189</v>
      </c>
      <c r="K51" s="15" t="s">
        <v>781</v>
      </c>
      <c r="L51" s="13">
        <v>20451</v>
      </c>
      <c r="M51" s="49"/>
    </row>
    <row r="52" spans="1:13" s="47" customFormat="1" ht="19.5" customHeight="1" x14ac:dyDescent="0.3">
      <c r="A52" s="16" t="s">
        <v>1153</v>
      </c>
      <c r="B52" s="39" t="s">
        <v>1346</v>
      </c>
      <c r="C52" s="25" t="s">
        <v>1211</v>
      </c>
      <c r="D52" s="16" t="s">
        <v>1046</v>
      </c>
      <c r="E52" s="15" t="s">
        <v>1162</v>
      </c>
      <c r="F52" s="15" t="s">
        <v>1163</v>
      </c>
      <c r="G52" s="15" t="s">
        <v>1164</v>
      </c>
      <c r="H52" s="15">
        <v>58</v>
      </c>
      <c r="I52" s="18">
        <v>44927</v>
      </c>
      <c r="J52" s="15" t="s">
        <v>1112</v>
      </c>
      <c r="K52" s="15" t="s">
        <v>60</v>
      </c>
      <c r="L52" s="13">
        <v>13195</v>
      </c>
      <c r="M52" s="49"/>
    </row>
    <row r="53" spans="1:13" s="47" customFormat="1" ht="19.5" customHeight="1" x14ac:dyDescent="0.3">
      <c r="A53" s="16" t="s">
        <v>1157</v>
      </c>
      <c r="B53" s="26" t="s">
        <v>1199</v>
      </c>
      <c r="C53" s="14" t="s">
        <v>1106</v>
      </c>
      <c r="D53" s="16" t="s">
        <v>1046</v>
      </c>
      <c r="E53" s="16" t="s">
        <v>823</v>
      </c>
      <c r="F53" s="16" t="s">
        <v>824</v>
      </c>
      <c r="G53" s="16" t="s">
        <v>1200</v>
      </c>
      <c r="H53" s="16">
        <v>10</v>
      </c>
      <c r="I53" s="18">
        <v>44927</v>
      </c>
      <c r="J53" s="16" t="s">
        <v>1189</v>
      </c>
      <c r="K53" s="15" t="s">
        <v>60</v>
      </c>
      <c r="L53" s="13">
        <v>11539</v>
      </c>
      <c r="M53" s="49"/>
    </row>
    <row r="54" spans="1:13" s="47" customFormat="1" ht="19.5" customHeight="1" x14ac:dyDescent="0.3">
      <c r="A54" s="16" t="s">
        <v>1161</v>
      </c>
      <c r="B54" s="42" t="s">
        <v>1373</v>
      </c>
      <c r="C54" s="14" t="s">
        <v>995</v>
      </c>
      <c r="D54" s="16" t="s">
        <v>1046</v>
      </c>
      <c r="E54" s="15" t="s">
        <v>1305</v>
      </c>
      <c r="F54" s="15" t="s">
        <v>1306</v>
      </c>
      <c r="G54" s="15" t="s">
        <v>1307</v>
      </c>
      <c r="H54" s="15">
        <v>27</v>
      </c>
      <c r="I54" s="18">
        <v>44927</v>
      </c>
      <c r="J54" s="15" t="s">
        <v>1308</v>
      </c>
      <c r="K54" s="15" t="s">
        <v>781</v>
      </c>
      <c r="L54" s="13">
        <v>17479</v>
      </c>
      <c r="M54" s="49"/>
    </row>
    <row r="55" spans="1:13" ht="19.5" customHeight="1" x14ac:dyDescent="0.3">
      <c r="A55" s="16" t="s">
        <v>1352</v>
      </c>
      <c r="B55" s="39" t="s">
        <v>1327</v>
      </c>
      <c r="C55" s="14" t="s">
        <v>1086</v>
      </c>
      <c r="D55" s="16" t="s">
        <v>1310</v>
      </c>
      <c r="E55" s="15" t="s">
        <v>1328</v>
      </c>
      <c r="F55" s="15" t="s">
        <v>817</v>
      </c>
      <c r="G55" s="15" t="s">
        <v>1329</v>
      </c>
      <c r="H55" s="15">
        <v>37</v>
      </c>
      <c r="I55" s="18">
        <v>44927</v>
      </c>
      <c r="J55" s="15" t="s">
        <v>1330</v>
      </c>
      <c r="K55" s="15" t="s">
        <v>60</v>
      </c>
      <c r="L55" s="13">
        <v>400</v>
      </c>
      <c r="M55" s="48"/>
    </row>
    <row r="56" spans="1:13" ht="19.5" customHeight="1" x14ac:dyDescent="0.3">
      <c r="A56" s="16" t="s">
        <v>1353</v>
      </c>
      <c r="B56" s="42" t="s">
        <v>1375</v>
      </c>
      <c r="C56" s="14" t="s">
        <v>1086</v>
      </c>
      <c r="D56" s="16" t="s">
        <v>1310</v>
      </c>
      <c r="E56" s="15" t="s">
        <v>1333</v>
      </c>
      <c r="F56" s="15" t="s">
        <v>1331</v>
      </c>
      <c r="G56" s="15" t="s">
        <v>1332</v>
      </c>
      <c r="H56" s="15">
        <v>1</v>
      </c>
      <c r="I56" s="18">
        <v>44927</v>
      </c>
      <c r="J56" s="15" t="s">
        <v>1330</v>
      </c>
      <c r="K56" s="15" t="s">
        <v>60</v>
      </c>
      <c r="L56" s="13">
        <v>400</v>
      </c>
      <c r="M56" s="48"/>
    </row>
    <row r="57" spans="1:13" ht="19.5" customHeight="1" x14ac:dyDescent="0.3">
      <c r="A57" s="16" t="s">
        <v>1354</v>
      </c>
      <c r="B57" s="50" t="s">
        <v>1336</v>
      </c>
      <c r="C57" s="14" t="s">
        <v>1086</v>
      </c>
      <c r="D57" s="16" t="s">
        <v>1310</v>
      </c>
      <c r="E57" s="15" t="s">
        <v>1340</v>
      </c>
      <c r="F57" s="15" t="s">
        <v>1306</v>
      </c>
      <c r="G57" s="15" t="s">
        <v>1334</v>
      </c>
      <c r="H57" s="15" t="s">
        <v>1335</v>
      </c>
      <c r="I57" s="18">
        <v>44927</v>
      </c>
      <c r="J57" s="15" t="s">
        <v>1330</v>
      </c>
      <c r="K57" s="15" t="s">
        <v>60</v>
      </c>
      <c r="L57" s="15">
        <v>400</v>
      </c>
      <c r="M57" s="48"/>
    </row>
    <row r="58" spans="1:13" ht="19.5" customHeight="1" x14ac:dyDescent="0.3">
      <c r="A58" s="16" t="s">
        <v>1355</v>
      </c>
      <c r="B58" s="50" t="s">
        <v>1338</v>
      </c>
      <c r="C58" s="43" t="s">
        <v>1086</v>
      </c>
      <c r="D58" s="15" t="s">
        <v>1310</v>
      </c>
      <c r="E58" s="15" t="s">
        <v>1339</v>
      </c>
      <c r="F58" s="15" t="s">
        <v>1337</v>
      </c>
      <c r="G58" s="15" t="s">
        <v>915</v>
      </c>
      <c r="H58" s="15">
        <v>2</v>
      </c>
      <c r="I58" s="18">
        <v>44927</v>
      </c>
      <c r="J58" s="15" t="s">
        <v>1330</v>
      </c>
      <c r="K58" s="15" t="s">
        <v>60</v>
      </c>
      <c r="L58" s="15">
        <v>400</v>
      </c>
      <c r="M58" s="48"/>
    </row>
    <row r="59" spans="1:13" ht="19.2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7" t="s">
        <v>984</v>
      </c>
      <c r="L59" s="75">
        <f>SUM(L2:L58)/1000000</f>
        <v>6.6659787100000001</v>
      </c>
    </row>
    <row r="60" spans="1:13" x14ac:dyDescent="0.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44"/>
      <c r="L60" s="27"/>
    </row>
    <row r="61" spans="1:13" x14ac:dyDescent="0.3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44"/>
      <c r="L61" s="27"/>
    </row>
    <row r="62" spans="1:13" x14ac:dyDescent="0.3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44"/>
      <c r="L62" s="27"/>
    </row>
    <row r="63" spans="1:13" x14ac:dyDescent="0.3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44"/>
      <c r="L63" s="27"/>
    </row>
  </sheetData>
  <autoFilter ref="A1:L59"/>
  <pageMargins left="0.25" right="0.25" top="0.75" bottom="0.75" header="0.3" footer="0.3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e9c39c22-36fd-4b95-8cce-5c4290defd0d" origin="userSelected">
  <element uid="1a327165-c05f-4b82-897e-98b220f6b620" value=""/>
  <element uid="0543eaa6-bd07-48b8-b7e9-bf2a1fd9113e" value=""/>
</sisl>
</file>

<file path=customXml/itemProps1.xml><?xml version="1.0" encoding="utf-8"?>
<ds:datastoreItem xmlns:ds="http://schemas.openxmlformats.org/officeDocument/2006/customXml" ds:itemID="{50A6B0EC-44B6-413B-A156-D463771B39F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GZ - energia elektryczna</vt:lpstr>
      <vt:lpstr>GZ - gaz</vt:lpstr>
      <vt:lpstr>PPE</vt:lpstr>
      <vt:lpstr>Arkusz1</vt:lpstr>
      <vt:lpstr>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2023-09-11T06:51:22Z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2897c091-e464-4e01-a24d-ed6c61506ae3</vt:lpwstr>
  </property>
  <property fmtid="{D5CDD505-2E9C-101B-9397-08002B2CF9AE}" pid="3" name="bjSaver">
    <vt:lpwstr>4j9cWAS63cdqB6Lz1efzLkZfZwyfusNv</vt:lpwstr>
  </property>
  <property fmtid="{D5CDD505-2E9C-101B-9397-08002B2CF9AE}" pid="4" name="bjDocumentSecurityLabel">
    <vt:lpwstr>BIZNESOWE/WEWNĘTRZNE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policy="e9c39c22-36fd-4b95-8cce-5c4290defd0d" origin="userSelected" xmlns="http://www.boldonj</vt:lpwstr>
  </property>
  <property fmtid="{D5CDD505-2E9C-101B-9397-08002B2CF9AE}" pid="7" name="bjDocumentLabelXML-0">
    <vt:lpwstr>ames.com/2008/01/sie/internal/label"&gt;&lt;element uid="1a327165-c05f-4b82-897e-98b220f6b620" value="" /&gt;&lt;element uid="0543eaa6-bd07-48b8-b7e9-bf2a1fd9113e" value="" /&gt;&lt;/sisl&gt;</vt:lpwstr>
  </property>
</Properties>
</file>