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8" documentId="11_3091660CC53A5D5329737340241F86521DFE49D1" xr6:coauthVersionLast="47" xr6:coauthVersionMax="47" xr10:uidLastSave="{33A55FED-A78E-47B9-BAF8-34E04AB51BE9}"/>
  <bookViews>
    <workbookView xWindow="-26310" yWindow="-15" windowWidth="16155" windowHeight="15060" firstSheet="1" activeTab="1" xr2:uid="{00000000-000D-0000-FFFF-FFFF00000000}"/>
  </bookViews>
  <sheets>
    <sheet name="stare" sheetId="10" state="hidden" r:id="rId1"/>
    <sheet name="-5%" sheetId="12" r:id="rId2"/>
    <sheet name="2023-2024 I-VI" sheetId="11" r:id="rId3"/>
  </sheets>
  <definedNames>
    <definedName name="_xlnm.Print_Area" localSheetId="2">'2023-2024 I-VI'!$A$1:$M$19</definedName>
    <definedName name="_xlnm.Print_Area" localSheetId="1">'-5%'!$A$1:$F$17</definedName>
    <definedName name="_xlnm.Print_Area" localSheetId="0">stare!$A$1:$U$20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2" l="1"/>
  <c r="F7" i="12"/>
  <c r="F9" i="12"/>
  <c r="F10" i="12"/>
  <c r="F11" i="12"/>
  <c r="F12" i="12" l="1"/>
  <c r="P10" i="11"/>
  <c r="P11" i="11"/>
  <c r="P12" i="11"/>
  <c r="P13" i="11"/>
  <c r="O10" i="11"/>
  <c r="O11" i="11"/>
  <c r="O12" i="11"/>
  <c r="O13" i="11"/>
  <c r="N10" i="11"/>
  <c r="N11" i="11"/>
  <c r="N12" i="11"/>
  <c r="N13" i="11"/>
  <c r="P9" i="11"/>
  <c r="O9" i="11"/>
  <c r="N9" i="11"/>
  <c r="E13" i="11" l="1"/>
  <c r="J10" i="11"/>
  <c r="J11" i="11"/>
  <c r="J12" i="11"/>
  <c r="J13" i="11"/>
  <c r="J9" i="11"/>
  <c r="G11" i="11" l="1"/>
  <c r="G12" i="11"/>
  <c r="G13" i="11"/>
  <c r="I13" i="11" l="1"/>
  <c r="L13" i="11" s="1"/>
  <c r="M13" i="11" s="1"/>
  <c r="I12" i="11"/>
  <c r="L12" i="11" s="1"/>
  <c r="M12" i="11" s="1"/>
  <c r="E11" i="11"/>
  <c r="L11" i="11" s="1"/>
  <c r="M11" i="11" s="1"/>
  <c r="I10" i="11"/>
  <c r="G10" i="11"/>
  <c r="E10" i="11"/>
  <c r="G9" i="11"/>
  <c r="E9" i="11"/>
  <c r="E14" i="11" l="1"/>
  <c r="E15" i="11" s="1"/>
  <c r="I14" i="11"/>
  <c r="I15" i="11" s="1"/>
  <c r="L10" i="11"/>
  <c r="M10" i="11" s="1"/>
  <c r="L9" i="11"/>
  <c r="M9" i="11" s="1"/>
  <c r="G14" i="11"/>
  <c r="G15" i="11" s="1"/>
  <c r="L15" i="11" l="1"/>
  <c r="L14" i="11"/>
  <c r="M14" i="11"/>
  <c r="E9" i="10"/>
  <c r="U15" i="10" l="1"/>
  <c r="P14" i="10"/>
  <c r="O14" i="10"/>
  <c r="M14" i="10"/>
  <c r="K14" i="10"/>
  <c r="I14" i="10"/>
  <c r="G14" i="10"/>
  <c r="E14" i="10"/>
  <c r="P13" i="10"/>
  <c r="O13" i="10"/>
  <c r="M13" i="10"/>
  <c r="S13" i="10"/>
  <c r="P12" i="10"/>
  <c r="G12" i="10"/>
  <c r="S12" i="10" s="1"/>
  <c r="E12" i="10"/>
  <c r="P11" i="10"/>
  <c r="O11" i="10"/>
  <c r="M11" i="10"/>
  <c r="M15" i="10" s="1"/>
  <c r="K11" i="10"/>
  <c r="I11" i="10"/>
  <c r="G11" i="10"/>
  <c r="E11" i="10"/>
  <c r="P10" i="10"/>
  <c r="K10" i="10"/>
  <c r="S10" i="10" s="1"/>
  <c r="I10" i="10"/>
  <c r="G10" i="10"/>
  <c r="E10" i="10"/>
  <c r="P9" i="10"/>
  <c r="O15" i="10"/>
  <c r="K9" i="10"/>
  <c r="I9" i="10"/>
  <c r="G9" i="10"/>
  <c r="R14" i="10" l="1"/>
  <c r="E15" i="10"/>
  <c r="R11" i="10"/>
  <c r="S14" i="10"/>
  <c r="S11" i="10"/>
  <c r="G15" i="10"/>
  <c r="R12" i="10"/>
  <c r="T12" i="10" s="1"/>
  <c r="R9" i="10"/>
  <c r="R10" i="10"/>
  <c r="T10" i="10" s="1"/>
  <c r="R13" i="10"/>
  <c r="T13" i="10" s="1"/>
  <c r="I15" i="10"/>
  <c r="K15" i="10"/>
  <c r="S9" i="10"/>
  <c r="T14" i="10" l="1"/>
  <c r="T11" i="10"/>
  <c r="S15" i="10"/>
  <c r="R15" i="10"/>
  <c r="T9" i="10"/>
  <c r="T15" i="10" l="1"/>
</calcChain>
</file>

<file path=xl/sharedStrings.xml><?xml version="1.0" encoding="utf-8"?>
<sst xmlns="http://schemas.openxmlformats.org/spreadsheetml/2006/main" count="125" uniqueCount="45">
  <si>
    <t>Część</t>
  </si>
  <si>
    <t>Wyszczególnienie</t>
  </si>
  <si>
    <t>Jedn. miary</t>
  </si>
  <si>
    <t>1.</t>
  </si>
  <si>
    <t>mb</t>
  </si>
  <si>
    <t>2.</t>
  </si>
  <si>
    <r>
      <t>m</t>
    </r>
    <r>
      <rPr>
        <vertAlign val="superscript"/>
        <sz val="10"/>
        <rFont val="Arial"/>
        <family val="2"/>
        <charset val="238"/>
      </rPr>
      <t>2</t>
    </r>
  </si>
  <si>
    <t>3.</t>
  </si>
  <si>
    <t>4.</t>
  </si>
  <si>
    <t>5.</t>
  </si>
  <si>
    <t>6.</t>
  </si>
  <si>
    <t>ZG Sobieski</t>
  </si>
  <si>
    <t>ZG Janina</t>
  </si>
  <si>
    <t>ZG Brzeszcze</t>
  </si>
  <si>
    <t>do Ustalenia Wartości Zamówienia</t>
  </si>
  <si>
    <r>
      <t>Razem Wartość 
netto zamówienia              [z</t>
    </r>
    <r>
      <rPr>
        <sz val="8"/>
        <color indexed="56"/>
        <rFont val="Cambria"/>
        <family val="2"/>
        <charset val="238"/>
      </rPr>
      <t>ł]</t>
    </r>
  </si>
  <si>
    <t>Razem:</t>
  </si>
  <si>
    <t>RAZEM PO ZAOKRĄGLENIACH</t>
  </si>
  <si>
    <t xml:space="preserve">TAURON Wydobycie S. A. </t>
  </si>
  <si>
    <t>Zakład Górniczy Sobieski</t>
  </si>
  <si>
    <t>Razem Wartość 
netto zamówienia              [zł] 
po zaokrągleniu</t>
  </si>
  <si>
    <t>Razem ilość TWD S.A.</t>
  </si>
  <si>
    <t xml:space="preserve"> </t>
  </si>
  <si>
    <t>Załącznik nr 1a</t>
  </si>
  <si>
    <t>Dział TTO1</t>
  </si>
  <si>
    <t>Wartość
2022r.
[zł]</t>
  </si>
  <si>
    <t>Ilość 
2023r.</t>
  </si>
  <si>
    <t>Wartość netto zamówienia 
2023r.
[zł]</t>
  </si>
  <si>
    <t>„Dostawy tkanin podsadzkowych, polipropylenowych, foli wentylacyjnych oraz taśm Opal dla TAURON Wydobycie S.A”</t>
  </si>
  <si>
    <t>Tkanina polipropylenowa trudnopalna  i antyelektrostatyczna:
- szerokość max.1,60 m.
- gramatura 90±10% [ g/m2].
- nie zapala się, nie rozprzestrzenia płomienia.
- siła zrywająca  &gt; 700 [N] (wzdłuż i w poprzek) – PN-EN ISO 13934.
- siła rozdzierania &gt; 300 [N] (wzdłuż i w poprzek).
- trudnopalna.
- antyelektrostatyczna, do stosowania ze środkami chemicznymi i mineralnymi.</t>
  </si>
  <si>
    <t>Tkanina podsadzkowa polipropylenowa:
- szerokość 1,60 m.
- gramatura min. 90 [ g/m2] .</t>
  </si>
  <si>
    <t>Tkanina wentylacyjna z tworzyw sztucznych:
- szerokość 1,30 m do 1,40 m.
- gramatura min. 480 [ g/m2].
- wytrzymałość - wątek 300±30% [N].
- wytrzymałość - osnowa 400±30% [N].
- grubość - 0,45±0,07 mm.</t>
  </si>
  <si>
    <t>Taśma samoprzylepna Opal F/200/K lub równoważna o co najmniej takich samych parametrach technicznych, jakościowych i fizycznych:
-grubość folii 0,1mm do 0,2mm. 
-szerokość od 0,20m do 0,30m.
-konfekcjonowana w taki sposób, aby jej powierzchnia w jednej rolce wynosiła 5 – 7,5 m2.
-gramatura min. 84 [ g/m2].
-opakowanie zbiorcze z rolkami folii opatrzone etykietą zawierającą nazwę producenta, nazwę wyrobu, nr certyfikatu, nr partii, szerokość folii, długość folii w rolce, datę produkcji.</t>
  </si>
  <si>
    <t>Folia wentylacyjna Opal F/500 lub równoważna o co najmniej takich samych parametrach technicznych, jakościowych i fizycznych:
- grubość 0,5 mm.
- szerokość 1,2 m.
- gramatura min. 480 [ g/m2].
- trudnopalna.</t>
  </si>
  <si>
    <t>Folia wentylacyjna Opal F/500 lub równoważna o co najmniej takich samych parametrach technicznych, jakościowych i fizycznych:
- grubość 0,5 mm.
- szerokość 1,8 m.
- gramatura min. 480 [ g/m2].
- trudnopalna.</t>
  </si>
  <si>
    <t>przewidywana cena jednostkowa</t>
  </si>
  <si>
    <t>Wartość
2024r.
[zł] I-VI</t>
  </si>
  <si>
    <t>Ilość 
2024r. I-VI</t>
  </si>
  <si>
    <t>Wartość netto zamówienia 
2024r.
[zł] I-VI</t>
  </si>
  <si>
    <t>Przewidywana cena jednostkowa</t>
  </si>
  <si>
    <t>Wartość
2023r.
[zł]</t>
  </si>
  <si>
    <t>Wartość netto zamówienia
[zł]</t>
  </si>
  <si>
    <t>„Dostawy tkanin podsadzkowych, polipropylenowych, foli wentylacyjnych oraz taśm Opal dla Południowego Koncernu Węglowego S.A.”</t>
  </si>
  <si>
    <t>załącznik nr 1</t>
  </si>
  <si>
    <t>Termin realizacji: przez okres 12 miesięcy, planowany termin rozpoczęcia realizacji umowy to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</si>
</sst>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</font>
    <font>
      <sz val="8"/>
      <color indexed="56"/>
      <name val="Cambria"/>
      <family val="2"/>
      <charset val="238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u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u/>
      <sz val="11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/>
    <xf numFmtId="2" fontId="1" fillId="0" borderId="0" xfId="0" applyNumberFormat="1" applyFont="1"/>
    <xf numFmtId="4" fontId="0" fillId="0" borderId="0" xfId="0" applyNumberFormat="1"/>
    <xf numFmtId="4" fontId="1" fillId="0" borderId="0" xfId="0" applyNumberFormat="1" applyFont="1"/>
    <xf numFmtId="3" fontId="0" fillId="0" borderId="0" xfId="0" applyNumberFormat="1"/>
    <xf numFmtId="3" fontId="8" fillId="3" borderId="0" xfId="0" applyNumberFormat="1" applyFont="1" applyFill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3" borderId="13" xfId="0" applyNumberFormat="1" applyFont="1" applyFill="1" applyBorder="1" applyAlignment="1">
      <alignment horizontal="center" vertical="center" wrapText="1"/>
    </xf>
    <xf numFmtId="4" fontId="8" fillId="3" borderId="10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/>
    </xf>
    <xf numFmtId="4" fontId="8" fillId="3" borderId="12" xfId="0" applyNumberFormat="1" applyFont="1" applyFill="1" applyBorder="1" applyAlignment="1">
      <alignment horizontal="center" vertical="center"/>
    </xf>
    <xf numFmtId="4" fontId="8" fillId="0" borderId="1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vertical="center" wrapText="1"/>
    </xf>
    <xf numFmtId="4" fontId="1" fillId="0" borderId="18" xfId="0" applyNumberFormat="1" applyFont="1" applyBorder="1" applyAlignment="1">
      <alignment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4" fontId="9" fillId="0" borderId="16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15" fillId="3" borderId="9" xfId="0" applyNumberFormat="1" applyFont="1" applyFill="1" applyBorder="1" applyAlignment="1">
      <alignment horizontal="center" vertical="center"/>
    </xf>
    <xf numFmtId="4" fontId="15" fillId="3" borderId="8" xfId="0" applyNumberFormat="1" applyFont="1" applyFill="1" applyBorder="1" applyAlignment="1">
      <alignment horizontal="center" vertical="center"/>
    </xf>
    <xf numFmtId="4" fontId="15" fillId="3" borderId="9" xfId="0" applyNumberFormat="1" applyFont="1" applyFill="1" applyBorder="1" applyAlignment="1">
      <alignment horizontal="center" vertical="center" wrapText="1"/>
    </xf>
    <xf numFmtId="4" fontId="15" fillId="3" borderId="8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/>
    </xf>
    <xf numFmtId="4" fontId="15" fillId="3" borderId="12" xfId="0" applyNumberFormat="1" applyFont="1" applyFill="1" applyBorder="1" applyAlignment="1">
      <alignment horizontal="center" vertical="center"/>
    </xf>
    <xf numFmtId="4" fontId="15" fillId="3" borderId="6" xfId="0" applyNumberFormat="1" applyFont="1" applyFill="1" applyBorder="1" applyAlignment="1">
      <alignment horizontal="center" vertical="center"/>
    </xf>
    <xf numFmtId="4" fontId="17" fillId="3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/>
    <xf numFmtId="4" fontId="0" fillId="0" borderId="0" xfId="0" applyNumberFormat="1" applyAlignment="1">
      <alignment horizontal="center" vertical="center"/>
    </xf>
    <xf numFmtId="4" fontId="8" fillId="4" borderId="12" xfId="0" applyNumberFormat="1" applyFont="1" applyFill="1" applyBorder="1" applyAlignment="1">
      <alignment horizontal="center" vertical="center" wrapText="1"/>
    </xf>
    <xf numFmtId="4" fontId="8" fillId="4" borderId="16" xfId="0" applyNumberFormat="1" applyFont="1" applyFill="1" applyBorder="1" applyAlignment="1">
      <alignment horizontal="center" vertical="center" wrapText="1"/>
    </xf>
    <xf numFmtId="3" fontId="8" fillId="3" borderId="13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2" fontId="5" fillId="2" borderId="21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0" fillId="0" borderId="0" xfId="0" applyNumberFormat="1"/>
    <xf numFmtId="2" fontId="5" fillId="2" borderId="23" xfId="0" applyNumberFormat="1" applyFont="1" applyFill="1" applyBorder="1" applyAlignment="1">
      <alignment horizontal="center" vertical="center" wrapText="1"/>
    </xf>
    <xf numFmtId="4" fontId="8" fillId="3" borderId="11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center"/>
    </xf>
    <xf numFmtId="2" fontId="8" fillId="0" borderId="25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3" borderId="20" xfId="0" applyFont="1" applyFill="1" applyBorder="1" applyAlignment="1">
      <alignment vertical="center" wrapText="1"/>
    </xf>
    <xf numFmtId="0" fontId="18" fillId="3" borderId="0" xfId="0" applyFont="1" applyFill="1" applyAlignment="1">
      <alignment vertical="center" wrapText="1"/>
    </xf>
    <xf numFmtId="164" fontId="8" fillId="3" borderId="10" xfId="0" applyNumberFormat="1" applyFont="1" applyFill="1" applyBorder="1" applyAlignment="1">
      <alignment horizontal="center" vertical="center" wrapText="1"/>
    </xf>
    <xf numFmtId="164" fontId="8" fillId="3" borderId="17" xfId="0" applyNumberFormat="1" applyFont="1" applyFill="1" applyBorder="1" applyAlignment="1">
      <alignment horizontal="center" vertical="center" wrapText="1"/>
    </xf>
    <xf numFmtId="164" fontId="8" fillId="3" borderId="14" xfId="0" applyNumberFormat="1" applyFont="1" applyFill="1" applyBorder="1" applyAlignment="1">
      <alignment horizontal="center" vertical="center" wrapText="1"/>
    </xf>
    <xf numFmtId="164" fontId="8" fillId="3" borderId="15" xfId="0" applyNumberFormat="1" applyFont="1" applyFill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horizontal="center" vertical="center" wrapText="1"/>
    </xf>
    <xf numFmtId="164" fontId="8" fillId="3" borderId="19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3" borderId="0" xfId="0" applyFont="1" applyFill="1" applyAlignment="1">
      <alignment vertical="center"/>
    </xf>
    <xf numFmtId="4" fontId="21" fillId="4" borderId="6" xfId="0" applyNumberFormat="1" applyFont="1" applyFill="1" applyBorder="1" applyAlignment="1">
      <alignment horizontal="center" vertical="center" wrapText="1"/>
    </xf>
    <xf numFmtId="4" fontId="22" fillId="3" borderId="9" xfId="0" applyNumberFormat="1" applyFont="1" applyFill="1" applyBorder="1" applyAlignment="1">
      <alignment horizontal="center" vertical="center"/>
    </xf>
    <xf numFmtId="4" fontId="22" fillId="3" borderId="8" xfId="0" applyNumberFormat="1" applyFont="1" applyFill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4" fontId="21" fillId="5" borderId="6" xfId="0" applyNumberFormat="1" applyFont="1" applyFill="1" applyBorder="1" applyAlignment="1">
      <alignment horizontal="center" vertical="center" wrapText="1"/>
    </xf>
    <xf numFmtId="4" fontId="15" fillId="3" borderId="0" xfId="0" applyNumberFormat="1" applyFont="1" applyFill="1" applyAlignment="1">
      <alignment horizontal="center" vertical="center" wrapText="1"/>
    </xf>
    <xf numFmtId="4" fontId="15" fillId="3" borderId="0" xfId="0" applyNumberFormat="1" applyFont="1" applyFill="1" applyAlignment="1">
      <alignment horizontal="center" vertical="center"/>
    </xf>
    <xf numFmtId="3" fontId="8" fillId="0" borderId="14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165" fontId="18" fillId="3" borderId="20" xfId="0" applyNumberFormat="1" applyFont="1" applyFill="1" applyBorder="1" applyAlignment="1">
      <alignment vertical="center" wrapText="1"/>
    </xf>
    <xf numFmtId="165" fontId="18" fillId="3" borderId="0" xfId="0" applyNumberFormat="1" applyFont="1" applyFill="1" applyAlignment="1">
      <alignment vertical="center" wrapText="1"/>
    </xf>
    <xf numFmtId="9" fontId="18" fillId="3" borderId="0" xfId="1" applyFont="1" applyFill="1" applyBorder="1" applyAlignment="1">
      <alignment vertical="center" wrapText="1"/>
    </xf>
    <xf numFmtId="166" fontId="18" fillId="3" borderId="0" xfId="1" applyNumberFormat="1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4" fontId="8" fillId="0" borderId="5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6" fillId="4" borderId="3" xfId="0" applyNumberFormat="1" applyFont="1" applyFill="1" applyBorder="1" applyAlignment="1">
      <alignment horizontal="center" vertical="center"/>
    </xf>
    <xf numFmtId="4" fontId="16" fillId="4" borderId="9" xfId="0" applyNumberFormat="1" applyFont="1" applyFill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18" fillId="3" borderId="20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6"/>
  <sheetViews>
    <sheetView zoomScaleNormal="100" workbookViewId="0">
      <selection activeCell="B12" sqref="B12"/>
    </sheetView>
  </sheetViews>
  <sheetFormatPr defaultRowHeight="15" x14ac:dyDescent="0.25"/>
  <cols>
    <col min="1" max="1" width="6.42578125" customWidth="1"/>
    <col min="2" max="2" width="47.42578125" customWidth="1"/>
    <col min="3" max="3" width="7" customWidth="1"/>
    <col min="4" max="4" width="12" customWidth="1"/>
    <col min="5" max="5" width="13.140625" customWidth="1"/>
    <col min="6" max="7" width="10.7109375" customWidth="1"/>
    <col min="8" max="8" width="12.28515625" customWidth="1"/>
    <col min="9" max="11" width="10.7109375" customWidth="1"/>
    <col min="12" max="12" width="12.42578125" customWidth="1"/>
    <col min="13" max="15" width="10.7109375" customWidth="1"/>
    <col min="16" max="16" width="10.85546875" customWidth="1"/>
    <col min="17" max="17" width="12.42578125" style="78" customWidth="1"/>
    <col min="18" max="19" width="12.42578125" customWidth="1"/>
    <col min="20" max="21" width="14.28515625" customWidth="1"/>
    <col min="22" max="22" width="11.5703125" customWidth="1"/>
    <col min="23" max="23" width="11.140625" customWidth="1"/>
    <col min="24" max="24" width="11" customWidth="1"/>
    <col min="26" max="26" width="11" customWidth="1"/>
  </cols>
  <sheetData>
    <row r="1" spans="1:26" ht="23.25" customHeight="1" x14ac:dyDescent="0.25">
      <c r="A1" s="117" t="s">
        <v>18</v>
      </c>
      <c r="B1" s="117"/>
      <c r="C1" s="26"/>
      <c r="D1" s="26"/>
      <c r="E1" s="26"/>
      <c r="F1" s="27"/>
      <c r="G1" s="27"/>
      <c r="H1" s="26"/>
      <c r="I1" s="26"/>
      <c r="J1" s="26"/>
      <c r="K1" s="26"/>
      <c r="L1" s="26"/>
      <c r="M1" s="26"/>
      <c r="N1" s="26"/>
      <c r="O1" s="26"/>
      <c r="P1" s="57"/>
      <c r="Q1" s="71"/>
      <c r="R1" s="26"/>
      <c r="S1" s="118" t="s">
        <v>23</v>
      </c>
      <c r="T1" s="118"/>
      <c r="U1" s="118"/>
    </row>
    <row r="2" spans="1:26" x14ac:dyDescent="0.25">
      <c r="A2" s="117" t="s">
        <v>19</v>
      </c>
      <c r="B2" s="117"/>
      <c r="C2" s="26"/>
      <c r="D2" s="26"/>
      <c r="E2" s="26"/>
      <c r="F2" s="27"/>
      <c r="G2" s="27"/>
      <c r="H2" s="26"/>
      <c r="I2" s="26"/>
      <c r="J2" s="26"/>
      <c r="K2" s="26"/>
      <c r="L2" s="26"/>
      <c r="M2" s="26"/>
      <c r="N2" s="26"/>
      <c r="O2" s="26"/>
      <c r="P2" s="28"/>
      <c r="Q2" s="72"/>
      <c r="R2" s="28"/>
      <c r="S2" s="28"/>
      <c r="T2" s="26"/>
      <c r="U2" s="32" t="s">
        <v>14</v>
      </c>
    </row>
    <row r="3" spans="1:26" x14ac:dyDescent="0.25">
      <c r="A3" s="117" t="s">
        <v>24</v>
      </c>
      <c r="B3" s="117"/>
      <c r="C3" s="26"/>
      <c r="D3" s="26"/>
      <c r="E3" s="26"/>
      <c r="F3" s="27"/>
      <c r="G3" s="27"/>
      <c r="H3" s="26"/>
      <c r="I3" s="26"/>
      <c r="J3" s="26"/>
      <c r="K3" s="26"/>
      <c r="L3" s="26"/>
      <c r="M3" s="26"/>
      <c r="N3" s="26"/>
      <c r="O3" s="26"/>
      <c r="P3" s="26"/>
      <c r="Q3" s="71"/>
      <c r="R3" s="26"/>
      <c r="S3" s="26"/>
      <c r="T3" s="26"/>
      <c r="U3" s="28"/>
    </row>
    <row r="4" spans="1:26" ht="24" customHeight="1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6" ht="21" customHeight="1" x14ac:dyDescent="0.25">
      <c r="A5" s="116" t="s">
        <v>28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</row>
    <row r="6" spans="1:26" ht="15.75" thickBot="1" x14ac:dyDescent="0.3">
      <c r="A6" s="26"/>
      <c r="B6" s="29"/>
      <c r="C6" s="29"/>
      <c r="D6" s="29"/>
      <c r="E6" s="29"/>
      <c r="F6" s="30"/>
      <c r="G6" s="30"/>
      <c r="H6" s="31"/>
      <c r="I6" s="29"/>
      <c r="J6" s="29"/>
      <c r="K6" s="29"/>
      <c r="L6" s="29"/>
      <c r="M6" s="29"/>
      <c r="N6" s="29"/>
      <c r="O6" s="29"/>
      <c r="P6" s="29"/>
      <c r="Q6" s="73" t="s">
        <v>22</v>
      </c>
      <c r="R6" s="29"/>
      <c r="S6" s="29"/>
      <c r="T6" s="29"/>
      <c r="U6" s="28"/>
    </row>
    <row r="7" spans="1:26" ht="34.5" customHeight="1" thickBot="1" x14ac:dyDescent="0.3">
      <c r="A7" s="105" t="s">
        <v>0</v>
      </c>
      <c r="B7" s="105" t="s">
        <v>1</v>
      </c>
      <c r="C7" s="105" t="s">
        <v>2</v>
      </c>
      <c r="D7" s="107" t="s">
        <v>11</v>
      </c>
      <c r="E7" s="108"/>
      <c r="F7" s="108"/>
      <c r="G7" s="109"/>
      <c r="H7" s="107" t="s">
        <v>12</v>
      </c>
      <c r="I7" s="108"/>
      <c r="J7" s="108"/>
      <c r="K7" s="109"/>
      <c r="L7" s="107" t="s">
        <v>13</v>
      </c>
      <c r="M7" s="108"/>
      <c r="N7" s="108"/>
      <c r="O7" s="109"/>
      <c r="P7" s="110" t="s">
        <v>21</v>
      </c>
      <c r="Q7" s="112" t="s">
        <v>35</v>
      </c>
      <c r="R7" s="114" t="s">
        <v>27</v>
      </c>
      <c r="S7" s="114" t="s">
        <v>38</v>
      </c>
      <c r="T7" s="110" t="s">
        <v>15</v>
      </c>
      <c r="U7" s="103" t="s">
        <v>20</v>
      </c>
      <c r="V7" s="58" t="s">
        <v>22</v>
      </c>
      <c r="W7" s="59"/>
      <c r="X7" s="59"/>
    </row>
    <row r="8" spans="1:26" ht="53.25" customHeight="1" thickBot="1" x14ac:dyDescent="0.3">
      <c r="A8" s="106"/>
      <c r="B8" s="106"/>
      <c r="C8" s="106"/>
      <c r="D8" s="41" t="s">
        <v>26</v>
      </c>
      <c r="E8" s="38" t="s">
        <v>25</v>
      </c>
      <c r="F8" s="39" t="s">
        <v>37</v>
      </c>
      <c r="G8" s="43" t="s">
        <v>36</v>
      </c>
      <c r="H8" s="41" t="s">
        <v>26</v>
      </c>
      <c r="I8" s="38" t="s">
        <v>25</v>
      </c>
      <c r="J8" s="39" t="s">
        <v>37</v>
      </c>
      <c r="K8" s="43" t="s">
        <v>36</v>
      </c>
      <c r="L8" s="41" t="s">
        <v>26</v>
      </c>
      <c r="M8" s="38" t="s">
        <v>25</v>
      </c>
      <c r="N8" s="39" t="s">
        <v>37</v>
      </c>
      <c r="O8" s="43" t="s">
        <v>36</v>
      </c>
      <c r="P8" s="111"/>
      <c r="Q8" s="113"/>
      <c r="R8" s="115"/>
      <c r="S8" s="115"/>
      <c r="T8" s="111"/>
      <c r="U8" s="104"/>
      <c r="V8" s="58"/>
      <c r="W8" s="59"/>
      <c r="X8" s="59"/>
    </row>
    <row r="9" spans="1:26" ht="42" customHeight="1" thickBot="1" x14ac:dyDescent="0.3">
      <c r="A9" s="15" t="s">
        <v>3</v>
      </c>
      <c r="B9" s="13" t="s">
        <v>30</v>
      </c>
      <c r="C9" s="40" t="s">
        <v>4</v>
      </c>
      <c r="D9" s="68">
        <v>2850</v>
      </c>
      <c r="E9" s="45">
        <f>D9*Q9</f>
        <v>7695</v>
      </c>
      <c r="F9" s="66">
        <v>1425</v>
      </c>
      <c r="G9" s="46">
        <f t="shared" ref="G9:G14" si="0">F9*Q9</f>
        <v>3847.5</v>
      </c>
      <c r="H9" s="64">
        <v>190</v>
      </c>
      <c r="I9" s="8">
        <f t="shared" ref="I9:I14" si="1">H9*Q9</f>
        <v>513</v>
      </c>
      <c r="J9" s="64">
        <v>95</v>
      </c>
      <c r="K9" s="8">
        <f t="shared" ref="K9:K14" si="2">J9*Q9</f>
        <v>256.5</v>
      </c>
      <c r="L9" s="62"/>
      <c r="M9" s="9"/>
      <c r="N9" s="60"/>
      <c r="O9" s="44"/>
      <c r="P9" s="37">
        <f t="shared" ref="P9:P14" si="3">D9+F9+H9+L9+N9+J9</f>
        <v>4560</v>
      </c>
      <c r="Q9" s="79">
        <v>2.7</v>
      </c>
      <c r="R9" s="10">
        <f t="shared" ref="R9:R15" si="4">E9+I9+M9</f>
        <v>8208</v>
      </c>
      <c r="S9" s="10">
        <f t="shared" ref="S9:S15" si="5">G9+K9+O9</f>
        <v>4104</v>
      </c>
      <c r="T9" s="11">
        <f>R9+S9</f>
        <v>12312</v>
      </c>
      <c r="U9" s="35">
        <v>12400</v>
      </c>
      <c r="V9" s="58"/>
      <c r="W9" s="59"/>
      <c r="X9" s="59"/>
      <c r="Y9" s="34"/>
      <c r="Z9" s="3"/>
    </row>
    <row r="10" spans="1:26" ht="81.75" customHeight="1" thickBot="1" x14ac:dyDescent="0.3">
      <c r="A10" s="16" t="s">
        <v>5</v>
      </c>
      <c r="B10" s="14" t="s">
        <v>31</v>
      </c>
      <c r="C10" s="12" t="s">
        <v>6</v>
      </c>
      <c r="D10" s="69">
        <v>95</v>
      </c>
      <c r="E10" s="47">
        <f t="shared" ref="E10:E14" si="6">D10*Q10</f>
        <v>1425</v>
      </c>
      <c r="F10" s="66"/>
      <c r="G10" s="48">
        <f t="shared" si="0"/>
        <v>0</v>
      </c>
      <c r="H10" s="65">
        <v>4275</v>
      </c>
      <c r="I10" s="8">
        <f t="shared" si="1"/>
        <v>64125</v>
      </c>
      <c r="J10" s="65">
        <v>1710</v>
      </c>
      <c r="K10" s="8">
        <f t="shared" si="2"/>
        <v>25650</v>
      </c>
      <c r="L10" s="63"/>
      <c r="M10" s="9"/>
      <c r="N10" s="61"/>
      <c r="O10" s="44"/>
      <c r="P10" s="37">
        <f t="shared" si="3"/>
        <v>6080</v>
      </c>
      <c r="Q10" s="74">
        <v>15</v>
      </c>
      <c r="R10" s="10">
        <f t="shared" si="4"/>
        <v>65550</v>
      </c>
      <c r="S10" s="10">
        <f t="shared" si="5"/>
        <v>25650</v>
      </c>
      <c r="T10" s="11">
        <f>R10+S10</f>
        <v>91200</v>
      </c>
      <c r="U10" s="36">
        <v>70000</v>
      </c>
      <c r="V10" s="58"/>
      <c r="W10" s="59"/>
      <c r="X10" s="59"/>
      <c r="Y10" s="34"/>
      <c r="Z10" s="3"/>
    </row>
    <row r="11" spans="1:26" ht="164.25" customHeight="1" thickBot="1" x14ac:dyDescent="0.3">
      <c r="A11" s="17" t="s">
        <v>7</v>
      </c>
      <c r="B11" s="13" t="s">
        <v>32</v>
      </c>
      <c r="C11" s="7" t="s">
        <v>6</v>
      </c>
      <c r="D11" s="68">
        <v>17100</v>
      </c>
      <c r="E11" s="49">
        <f t="shared" si="6"/>
        <v>145350</v>
      </c>
      <c r="F11" s="66">
        <v>9025</v>
      </c>
      <c r="G11" s="46">
        <f t="shared" si="0"/>
        <v>76712.5</v>
      </c>
      <c r="H11" s="64">
        <v>14250</v>
      </c>
      <c r="I11" s="8">
        <f t="shared" si="1"/>
        <v>121125</v>
      </c>
      <c r="J11" s="64">
        <v>7600</v>
      </c>
      <c r="K11" s="8">
        <f t="shared" si="2"/>
        <v>64600</v>
      </c>
      <c r="L11" s="62">
        <v>475</v>
      </c>
      <c r="M11" s="9">
        <f t="shared" ref="M11:M14" si="7">L11*Q11</f>
        <v>4037.5</v>
      </c>
      <c r="N11" s="60">
        <v>475</v>
      </c>
      <c r="O11" s="44">
        <f t="shared" ref="O11:O14" si="8">N11*Q11</f>
        <v>4037.5</v>
      </c>
      <c r="P11" s="37">
        <f t="shared" si="3"/>
        <v>48925</v>
      </c>
      <c r="Q11" s="79">
        <v>8.5</v>
      </c>
      <c r="R11" s="10">
        <f t="shared" si="4"/>
        <v>270512.5</v>
      </c>
      <c r="S11" s="10">
        <f t="shared" si="5"/>
        <v>145350</v>
      </c>
      <c r="T11" s="11">
        <f t="shared" ref="T11:T14" si="9">R11+S11</f>
        <v>415862.5</v>
      </c>
      <c r="U11" s="35">
        <v>376800</v>
      </c>
      <c r="V11" s="58"/>
      <c r="W11" s="59"/>
      <c r="X11" s="59"/>
      <c r="Y11" s="34"/>
      <c r="Z11" s="3"/>
    </row>
    <row r="12" spans="1:26" ht="98.25" customHeight="1" thickBot="1" x14ac:dyDescent="0.3">
      <c r="A12" s="16" t="s">
        <v>8</v>
      </c>
      <c r="B12" s="14" t="s">
        <v>33</v>
      </c>
      <c r="C12" s="12" t="s">
        <v>6</v>
      </c>
      <c r="D12" s="68">
        <v>6745</v>
      </c>
      <c r="E12" s="49">
        <f t="shared" si="6"/>
        <v>97802.5</v>
      </c>
      <c r="F12" s="66">
        <v>3325</v>
      </c>
      <c r="G12" s="46">
        <f t="shared" si="0"/>
        <v>48212.5</v>
      </c>
      <c r="H12" s="65"/>
      <c r="I12" s="8"/>
      <c r="J12" s="65"/>
      <c r="K12" s="8"/>
      <c r="L12" s="63"/>
      <c r="M12" s="9"/>
      <c r="N12" s="61"/>
      <c r="O12" s="44"/>
      <c r="P12" s="37">
        <f t="shared" si="3"/>
        <v>10070</v>
      </c>
      <c r="Q12" s="74">
        <v>14.5</v>
      </c>
      <c r="R12" s="10">
        <f t="shared" si="4"/>
        <v>97802.5</v>
      </c>
      <c r="S12" s="10">
        <f t="shared" si="5"/>
        <v>48212.5</v>
      </c>
      <c r="T12" s="11">
        <f t="shared" si="9"/>
        <v>146015</v>
      </c>
      <c r="U12" s="36">
        <v>90700</v>
      </c>
      <c r="V12" s="58"/>
      <c r="W12" s="59"/>
      <c r="X12" s="59"/>
      <c r="Y12" s="34"/>
      <c r="Z12" s="3"/>
    </row>
    <row r="13" spans="1:26" ht="99" customHeight="1" thickBot="1" x14ac:dyDescent="0.3">
      <c r="A13" s="17" t="s">
        <v>9</v>
      </c>
      <c r="B13" s="13" t="s">
        <v>34</v>
      </c>
      <c r="C13" s="7" t="s">
        <v>6</v>
      </c>
      <c r="D13" s="68"/>
      <c r="E13" s="49"/>
      <c r="F13" s="66"/>
      <c r="G13" s="46"/>
      <c r="H13" s="64"/>
      <c r="I13" s="8"/>
      <c r="J13" s="64"/>
      <c r="K13" s="8"/>
      <c r="L13" s="62">
        <v>20520</v>
      </c>
      <c r="M13" s="9">
        <f t="shared" si="7"/>
        <v>307800</v>
      </c>
      <c r="N13" s="60">
        <v>20520</v>
      </c>
      <c r="O13" s="44">
        <f t="shared" si="8"/>
        <v>307800</v>
      </c>
      <c r="P13" s="37">
        <f t="shared" si="3"/>
        <v>41040</v>
      </c>
      <c r="Q13" s="79">
        <v>15</v>
      </c>
      <c r="R13" s="10">
        <f t="shared" si="4"/>
        <v>307800</v>
      </c>
      <c r="S13" s="10">
        <f t="shared" si="5"/>
        <v>307800</v>
      </c>
      <c r="T13" s="11">
        <f t="shared" si="9"/>
        <v>615600</v>
      </c>
      <c r="U13" s="35">
        <v>513000</v>
      </c>
      <c r="V13" s="58"/>
      <c r="W13" s="59"/>
      <c r="X13" s="59"/>
      <c r="Y13" s="34"/>
      <c r="Z13" s="3"/>
    </row>
    <row r="14" spans="1:26" ht="148.5" customHeight="1" thickBot="1" x14ac:dyDescent="0.3">
      <c r="A14" s="17" t="s">
        <v>10</v>
      </c>
      <c r="B14" s="13" t="s">
        <v>29</v>
      </c>
      <c r="C14" s="7" t="s">
        <v>6</v>
      </c>
      <c r="D14" s="70">
        <v>71250</v>
      </c>
      <c r="E14" s="50">
        <f t="shared" si="6"/>
        <v>192375</v>
      </c>
      <c r="F14" s="67">
        <v>35625</v>
      </c>
      <c r="G14" s="51">
        <f t="shared" si="0"/>
        <v>96187.5</v>
      </c>
      <c r="H14" s="64">
        <v>38000</v>
      </c>
      <c r="I14" s="8">
        <f t="shared" si="1"/>
        <v>102600</v>
      </c>
      <c r="J14" s="64">
        <v>19950</v>
      </c>
      <c r="K14" s="8">
        <f t="shared" si="2"/>
        <v>53865</v>
      </c>
      <c r="L14" s="62">
        <v>41040</v>
      </c>
      <c r="M14" s="9">
        <f t="shared" si="7"/>
        <v>110808</v>
      </c>
      <c r="N14" s="60">
        <v>41040</v>
      </c>
      <c r="O14" s="44">
        <f t="shared" si="8"/>
        <v>110808</v>
      </c>
      <c r="P14" s="37">
        <f t="shared" si="3"/>
        <v>246905</v>
      </c>
      <c r="Q14" s="79">
        <v>2.7</v>
      </c>
      <c r="R14" s="10">
        <f t="shared" si="4"/>
        <v>405783</v>
      </c>
      <c r="S14" s="10">
        <f t="shared" si="5"/>
        <v>260860.5</v>
      </c>
      <c r="T14" s="11">
        <f t="shared" si="9"/>
        <v>666643.5</v>
      </c>
      <c r="U14" s="35">
        <v>666700</v>
      </c>
      <c r="V14" s="58"/>
      <c r="W14" s="59"/>
      <c r="X14" s="59"/>
      <c r="Y14" s="34"/>
      <c r="Z14" s="3"/>
    </row>
    <row r="15" spans="1:26" ht="20.45" customHeight="1" thickBot="1" x14ac:dyDescent="0.3">
      <c r="A15" s="94" t="s">
        <v>16</v>
      </c>
      <c r="B15" s="95"/>
      <c r="C15" s="95"/>
      <c r="D15" s="52"/>
      <c r="E15" s="53">
        <f>SUM(E9:E14)</f>
        <v>444647.5</v>
      </c>
      <c r="F15" s="53"/>
      <c r="G15" s="53">
        <f>SUM(G9:G14)</f>
        <v>224960</v>
      </c>
      <c r="H15" s="20"/>
      <c r="I15" s="20">
        <f>SUM(I9:I14)</f>
        <v>288363</v>
      </c>
      <c r="J15" s="20"/>
      <c r="K15" s="20">
        <f>SUM(K9:K14)</f>
        <v>144371.5</v>
      </c>
      <c r="L15" s="20"/>
      <c r="M15" s="20">
        <f>SUM(M9:M14)</f>
        <v>422645.5</v>
      </c>
      <c r="N15" s="21"/>
      <c r="O15" s="20">
        <f>SUM(O9:O14)</f>
        <v>422645.5</v>
      </c>
      <c r="P15" s="18"/>
      <c r="Q15" s="75"/>
      <c r="R15" s="18">
        <f t="shared" si="4"/>
        <v>1155656</v>
      </c>
      <c r="S15" s="18">
        <f t="shared" si="5"/>
        <v>791977</v>
      </c>
      <c r="T15" s="23">
        <f>R15+S15</f>
        <v>1947633</v>
      </c>
      <c r="U15" s="96">
        <f>SUM(U9:U14)</f>
        <v>1729600</v>
      </c>
    </row>
    <row r="16" spans="1:26" ht="20.25" customHeight="1" thickBot="1" x14ac:dyDescent="0.3">
      <c r="A16" s="98" t="s">
        <v>17</v>
      </c>
      <c r="B16" s="99"/>
      <c r="C16" s="99"/>
      <c r="D16" s="54"/>
      <c r="E16" s="55">
        <v>393600</v>
      </c>
      <c r="F16" s="55"/>
      <c r="G16" s="56">
        <v>199500</v>
      </c>
      <c r="H16" s="20"/>
      <c r="I16" s="20">
        <v>262100</v>
      </c>
      <c r="J16" s="20"/>
      <c r="K16" s="20">
        <v>132400</v>
      </c>
      <c r="L16" s="22"/>
      <c r="M16" s="23">
        <v>371000</v>
      </c>
      <c r="N16" s="24"/>
      <c r="O16" s="24">
        <v>371000</v>
      </c>
      <c r="P16" s="25"/>
      <c r="Q16" s="76"/>
      <c r="R16" s="19">
        <v>1026600</v>
      </c>
      <c r="S16" s="19">
        <v>702800</v>
      </c>
      <c r="T16" s="18">
        <v>1729300</v>
      </c>
      <c r="U16" s="97"/>
      <c r="V16" s="100" t="s">
        <v>22</v>
      </c>
      <c r="W16" s="101"/>
      <c r="X16" s="101"/>
      <c r="Y16" s="101"/>
      <c r="Z16" s="101"/>
    </row>
    <row r="17" spans="1:22" x14ac:dyDescent="0.25">
      <c r="A17" s="1"/>
      <c r="B17" s="1"/>
      <c r="C17" s="1"/>
      <c r="D17" s="1"/>
      <c r="E17" s="1"/>
      <c r="F17" s="2"/>
      <c r="G17" s="2"/>
      <c r="H17" s="4"/>
      <c r="I17" s="1"/>
      <c r="J17" s="1"/>
      <c r="K17" s="1"/>
      <c r="L17" s="4"/>
      <c r="M17" s="1"/>
      <c r="N17" s="1"/>
      <c r="O17" s="1"/>
      <c r="P17" s="1"/>
      <c r="Q17" s="77"/>
    </row>
    <row r="18" spans="1:22" x14ac:dyDescent="0.25">
      <c r="A18" s="1"/>
      <c r="C18" s="1"/>
      <c r="E18" s="3"/>
      <c r="F18" s="2"/>
      <c r="G18" s="2"/>
      <c r="H18" s="4"/>
      <c r="I18" s="1"/>
      <c r="J18" s="1"/>
      <c r="K18" s="1"/>
      <c r="L18" s="4"/>
      <c r="M18" s="1"/>
      <c r="N18" s="1"/>
      <c r="O18" s="1"/>
      <c r="P18" s="1"/>
      <c r="Q18" s="77"/>
    </row>
    <row r="19" spans="1:22" x14ac:dyDescent="0.25">
      <c r="E19" s="3"/>
      <c r="F19" s="2"/>
      <c r="G19" s="2"/>
      <c r="H19" s="4"/>
      <c r="I19" s="1"/>
      <c r="J19" s="1"/>
      <c r="K19" s="1"/>
      <c r="L19" s="4"/>
      <c r="M19" s="1"/>
      <c r="N19" s="1"/>
      <c r="O19" s="1"/>
    </row>
    <row r="20" spans="1:22" x14ac:dyDescent="0.25">
      <c r="E20" s="3"/>
      <c r="F20" s="2"/>
      <c r="G20" s="2"/>
      <c r="H20" s="4"/>
      <c r="I20" s="1"/>
      <c r="J20" s="1"/>
      <c r="K20" s="1"/>
      <c r="L20" s="4"/>
      <c r="M20" s="1"/>
      <c r="N20" s="1"/>
      <c r="O20" s="1"/>
      <c r="R20" s="3"/>
      <c r="S20" s="3"/>
    </row>
    <row r="21" spans="1:22" x14ac:dyDescent="0.25">
      <c r="E21" s="3"/>
      <c r="F21" s="2"/>
      <c r="G21" s="2"/>
      <c r="H21" s="4"/>
      <c r="I21" s="1"/>
      <c r="J21" s="1"/>
      <c r="K21" s="1"/>
      <c r="L21" s="4"/>
      <c r="M21" s="1"/>
      <c r="N21" s="1"/>
      <c r="O21" s="1"/>
      <c r="R21" t="s">
        <v>22</v>
      </c>
    </row>
    <row r="22" spans="1:22" x14ac:dyDescent="0.25">
      <c r="D22" s="6"/>
      <c r="E22" s="1"/>
      <c r="F22" s="2"/>
      <c r="G22" s="2"/>
      <c r="H22" s="4"/>
      <c r="I22" s="1"/>
      <c r="J22" s="1"/>
      <c r="K22" s="1"/>
      <c r="L22" s="4"/>
      <c r="M22" s="1"/>
      <c r="N22" s="1"/>
      <c r="O22" s="1"/>
      <c r="S22" s="102" t="s">
        <v>22</v>
      </c>
      <c r="T22" s="102"/>
      <c r="U22" s="102"/>
    </row>
    <row r="23" spans="1:22" x14ac:dyDescent="0.25">
      <c r="D23" s="6"/>
      <c r="E23" s="33"/>
      <c r="F23" s="4"/>
      <c r="G23" s="4"/>
      <c r="H23" s="4"/>
      <c r="I23" s="33"/>
      <c r="J23" s="33"/>
      <c r="K23" s="33"/>
      <c r="L23" s="4"/>
      <c r="M23" s="33"/>
      <c r="N23" s="33"/>
      <c r="O23" s="33"/>
      <c r="S23" s="102"/>
      <c r="T23" s="102"/>
      <c r="U23" s="102"/>
    </row>
    <row r="24" spans="1:22" x14ac:dyDescent="0.25">
      <c r="D24" s="6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22" x14ac:dyDescent="0.25">
      <c r="D25" s="6"/>
      <c r="E25" s="5"/>
    </row>
    <row r="26" spans="1:22" x14ac:dyDescent="0.25">
      <c r="D26" s="6"/>
      <c r="E26" s="5"/>
    </row>
    <row r="27" spans="1:22" x14ac:dyDescent="0.25">
      <c r="D27" s="6"/>
      <c r="E27" s="5"/>
    </row>
    <row r="32" spans="1:22" ht="15.75" thickBot="1" x14ac:dyDescent="0.3">
      <c r="D32" s="1"/>
      <c r="E32" s="4"/>
      <c r="G32" s="20"/>
      <c r="H32" s="21"/>
      <c r="I32" s="3"/>
      <c r="R32" s="4"/>
      <c r="S32" s="4"/>
      <c r="T32" s="2"/>
      <c r="U32" s="42"/>
      <c r="V32" s="3"/>
    </row>
    <row r="33" spans="5:22" ht="15.75" thickBot="1" x14ac:dyDescent="0.3">
      <c r="E33" s="4"/>
      <c r="G33" s="20"/>
      <c r="H33" s="20"/>
      <c r="I33" s="3"/>
      <c r="R33" s="4"/>
      <c r="S33" s="4"/>
      <c r="T33" s="4"/>
      <c r="V33" s="3"/>
    </row>
    <row r="34" spans="5:22" ht="15.75" thickBot="1" x14ac:dyDescent="0.3">
      <c r="E34" s="4"/>
      <c r="G34" s="23"/>
      <c r="H34" s="24"/>
      <c r="I34" s="3"/>
      <c r="T34" s="3"/>
    </row>
    <row r="35" spans="5:22" x14ac:dyDescent="0.25">
      <c r="E35" s="4"/>
      <c r="G35" s="3"/>
      <c r="H35" s="3"/>
      <c r="I35" s="3"/>
    </row>
    <row r="36" spans="5:22" x14ac:dyDescent="0.25">
      <c r="I36" s="3"/>
    </row>
  </sheetData>
  <mergeCells count="23">
    <mergeCell ref="A5:U5"/>
    <mergeCell ref="A1:B1"/>
    <mergeCell ref="S1:U1"/>
    <mergeCell ref="A2:B2"/>
    <mergeCell ref="A3:B3"/>
    <mergeCell ref="A4:U4"/>
    <mergeCell ref="U7:U8"/>
    <mergeCell ref="A7:A8"/>
    <mergeCell ref="B7:B8"/>
    <mergeCell ref="C7:C8"/>
    <mergeCell ref="D7:G7"/>
    <mergeCell ref="H7:K7"/>
    <mergeCell ref="L7:O7"/>
    <mergeCell ref="P7:P8"/>
    <mergeCell ref="Q7:Q8"/>
    <mergeCell ref="R7:R8"/>
    <mergeCell ref="S7:S8"/>
    <mergeCell ref="T7:T8"/>
    <mergeCell ref="A15:C15"/>
    <mergeCell ref="U15:U16"/>
    <mergeCell ref="A16:C16"/>
    <mergeCell ref="V16:Z16"/>
    <mergeCell ref="S22:U23"/>
  </mergeCells>
  <pageMargins left="0.31496062992125984" right="0.31496062992125984" top="0.74803149606299213" bottom="0.74803149606299213" header="0.31496062992125984" footer="0.31496062992125984"/>
  <pageSetup paperSize="8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"/>
  <sheetViews>
    <sheetView tabSelected="1" zoomScale="70" zoomScaleNormal="70" workbookViewId="0">
      <selection activeCell="A3" sqref="A3:F3"/>
    </sheetView>
  </sheetViews>
  <sheetFormatPr defaultRowHeight="15" x14ac:dyDescent="0.25"/>
  <cols>
    <col min="1" max="1" width="6.42578125" customWidth="1"/>
    <col min="2" max="2" width="47.42578125" customWidth="1"/>
    <col min="3" max="3" width="7" customWidth="1"/>
    <col min="4" max="4" width="10.85546875" customWidth="1"/>
    <col min="5" max="5" width="12.5703125" style="78" customWidth="1"/>
    <col min="6" max="6" width="12.42578125" customWidth="1"/>
    <col min="7" max="7" width="11.5703125" customWidth="1"/>
    <col min="8" max="8" width="11.140625" customWidth="1"/>
    <col min="9" max="9" width="11" customWidth="1"/>
    <col min="11" max="11" width="11" customWidth="1"/>
  </cols>
  <sheetData>
    <row r="1" spans="1:11" ht="23.25" customHeight="1" x14ac:dyDescent="0.25">
      <c r="A1" s="117"/>
      <c r="B1" s="117"/>
      <c r="C1" s="26"/>
      <c r="D1" s="120" t="s">
        <v>43</v>
      </c>
      <c r="E1" s="120"/>
      <c r="F1" s="120"/>
    </row>
    <row r="2" spans="1:11" x14ac:dyDescent="0.25">
      <c r="A2" s="117"/>
      <c r="B2" s="117"/>
      <c r="C2" s="26"/>
      <c r="D2" s="28"/>
      <c r="E2" s="91"/>
      <c r="F2" s="92"/>
    </row>
    <row r="3" spans="1:11" ht="38.25" customHeight="1" x14ac:dyDescent="0.25">
      <c r="A3" s="116" t="s">
        <v>42</v>
      </c>
      <c r="B3" s="116"/>
      <c r="C3" s="116"/>
      <c r="D3" s="116"/>
      <c r="E3" s="116"/>
      <c r="F3" s="116"/>
    </row>
    <row r="4" spans="1:11" ht="15.75" thickBot="1" x14ac:dyDescent="0.3">
      <c r="A4" s="26"/>
      <c r="B4" s="29"/>
      <c r="C4" s="29"/>
      <c r="D4" s="29"/>
      <c r="E4" s="73" t="s">
        <v>22</v>
      </c>
      <c r="F4" s="29"/>
    </row>
    <row r="5" spans="1:11" ht="34.5" customHeight="1" x14ac:dyDescent="0.25">
      <c r="A5" s="105" t="s">
        <v>0</v>
      </c>
      <c r="B5" s="105" t="s">
        <v>1</v>
      </c>
      <c r="C5" s="105" t="s">
        <v>2</v>
      </c>
      <c r="D5" s="110" t="s">
        <v>21</v>
      </c>
      <c r="E5" s="105" t="s">
        <v>39</v>
      </c>
      <c r="F5" s="114" t="s">
        <v>41</v>
      </c>
      <c r="G5" s="58" t="s">
        <v>22</v>
      </c>
      <c r="H5" s="59"/>
      <c r="I5" s="59"/>
    </row>
    <row r="6" spans="1:11" ht="53.25" customHeight="1" thickBot="1" x14ac:dyDescent="0.3">
      <c r="A6" s="106"/>
      <c r="B6" s="106"/>
      <c r="C6" s="106"/>
      <c r="D6" s="111"/>
      <c r="E6" s="106"/>
      <c r="F6" s="115"/>
      <c r="G6" s="58"/>
      <c r="H6" s="59"/>
      <c r="I6" s="59"/>
    </row>
    <row r="7" spans="1:11" ht="42" customHeight="1" thickBot="1" x14ac:dyDescent="0.3">
      <c r="A7" s="15" t="s">
        <v>3</v>
      </c>
      <c r="B7" s="13" t="s">
        <v>30</v>
      </c>
      <c r="C7" s="7" t="s">
        <v>4</v>
      </c>
      <c r="D7" s="93">
        <v>3600</v>
      </c>
      <c r="E7" s="86"/>
      <c r="F7" s="10">
        <f>D7*E7</f>
        <v>0</v>
      </c>
      <c r="G7" s="87"/>
      <c r="H7" s="88"/>
      <c r="I7" s="90"/>
      <c r="J7" s="34"/>
      <c r="K7" s="3"/>
    </row>
    <row r="8" spans="1:11" ht="164.25" customHeight="1" thickBot="1" x14ac:dyDescent="0.3">
      <c r="A8" s="17" t="s">
        <v>5</v>
      </c>
      <c r="B8" s="13" t="s">
        <v>32</v>
      </c>
      <c r="C8" s="7" t="s">
        <v>6</v>
      </c>
      <c r="D8" s="93">
        <v>54300</v>
      </c>
      <c r="E8" s="86"/>
      <c r="F8" s="10">
        <f>D8*E8</f>
        <v>0</v>
      </c>
      <c r="G8" s="87"/>
      <c r="H8" s="88"/>
      <c r="I8" s="90"/>
      <c r="J8" s="34"/>
      <c r="K8" s="3"/>
    </row>
    <row r="9" spans="1:11" ht="98.25" customHeight="1" thickBot="1" x14ac:dyDescent="0.3">
      <c r="A9" s="16" t="s">
        <v>7</v>
      </c>
      <c r="B9" s="14" t="s">
        <v>33</v>
      </c>
      <c r="C9" s="12" t="s">
        <v>6</v>
      </c>
      <c r="D9" s="93">
        <v>13505</v>
      </c>
      <c r="E9" s="86"/>
      <c r="F9" s="10">
        <f t="shared" ref="F9:F11" si="0">D9*E9</f>
        <v>0</v>
      </c>
      <c r="G9" s="87"/>
      <c r="H9" s="88"/>
      <c r="I9" s="90"/>
      <c r="J9" s="34"/>
      <c r="K9" s="3"/>
    </row>
    <row r="10" spans="1:11" ht="99" customHeight="1" thickBot="1" x14ac:dyDescent="0.3">
      <c r="A10" s="17" t="s">
        <v>8</v>
      </c>
      <c r="B10" s="13" t="s">
        <v>34</v>
      </c>
      <c r="C10" s="7" t="s">
        <v>6</v>
      </c>
      <c r="D10" s="93">
        <v>49300</v>
      </c>
      <c r="E10" s="86"/>
      <c r="F10" s="10">
        <f t="shared" si="0"/>
        <v>0</v>
      </c>
      <c r="G10" s="87"/>
      <c r="H10" s="88"/>
      <c r="I10" s="90"/>
      <c r="J10" s="34"/>
      <c r="K10" s="3"/>
    </row>
    <row r="11" spans="1:11" ht="148.5" customHeight="1" thickBot="1" x14ac:dyDescent="0.3">
      <c r="A11" s="17" t="s">
        <v>9</v>
      </c>
      <c r="B11" s="13" t="s">
        <v>29</v>
      </c>
      <c r="C11" s="7" t="s">
        <v>6</v>
      </c>
      <c r="D11" s="93">
        <v>253700</v>
      </c>
      <c r="E11" s="86"/>
      <c r="F11" s="10">
        <f t="shared" si="0"/>
        <v>0</v>
      </c>
      <c r="G11" s="87"/>
      <c r="H11" s="88"/>
      <c r="I11" s="90"/>
      <c r="J11" s="34"/>
      <c r="K11" s="3"/>
    </row>
    <row r="12" spans="1:11" ht="20.45" customHeight="1" thickBot="1" x14ac:dyDescent="0.3">
      <c r="A12" s="94" t="s">
        <v>16</v>
      </c>
      <c r="B12" s="95"/>
      <c r="C12" s="95"/>
      <c r="D12" s="18"/>
      <c r="E12" s="75"/>
      <c r="F12" s="18">
        <f>F7+F8+F9+F10+F11</f>
        <v>0</v>
      </c>
      <c r="H12" s="88"/>
      <c r="I12" s="89"/>
    </row>
    <row r="13" spans="1:11" ht="20.25" customHeight="1" thickBot="1" x14ac:dyDescent="0.3">
      <c r="A13" s="98" t="s">
        <v>17</v>
      </c>
      <c r="B13" s="99"/>
      <c r="C13" s="99"/>
      <c r="D13" s="25"/>
      <c r="E13" s="76"/>
      <c r="F13" s="19"/>
      <c r="G13" s="100"/>
      <c r="H13" s="101"/>
      <c r="I13" s="101"/>
      <c r="J13" s="101"/>
      <c r="K13" s="101"/>
    </row>
    <row r="14" spans="1:11" x14ac:dyDescent="0.25">
      <c r="A14" s="1"/>
      <c r="B14" s="1"/>
      <c r="C14" s="1"/>
      <c r="D14" s="1"/>
      <c r="E14" s="77"/>
    </row>
    <row r="15" spans="1:11" x14ac:dyDescent="0.25">
      <c r="A15" s="121" t="s">
        <v>44</v>
      </c>
      <c r="B15" s="121"/>
      <c r="C15" s="121"/>
      <c r="D15" s="121"/>
      <c r="E15" s="121"/>
      <c r="F15" s="121"/>
    </row>
    <row r="16" spans="1:11" x14ac:dyDescent="0.25">
      <c r="A16" s="121"/>
      <c r="B16" s="121"/>
      <c r="C16" s="121"/>
      <c r="D16" s="121"/>
      <c r="E16" s="121"/>
      <c r="F16" s="121"/>
    </row>
    <row r="17" spans="1:7" x14ac:dyDescent="0.25">
      <c r="A17" s="121"/>
      <c r="B17" s="121"/>
      <c r="C17" s="121"/>
      <c r="D17" s="121"/>
      <c r="E17" s="121"/>
      <c r="F17" s="121"/>
    </row>
    <row r="18" spans="1:7" x14ac:dyDescent="0.25">
      <c r="A18" s="121"/>
      <c r="B18" s="121"/>
      <c r="C18" s="121"/>
      <c r="D18" s="121"/>
      <c r="E18" s="121"/>
      <c r="F18" s="121"/>
    </row>
    <row r="29" spans="1:7" x14ac:dyDescent="0.25">
      <c r="F29" s="4"/>
      <c r="G29" s="3"/>
    </row>
    <row r="30" spans="1:7" x14ac:dyDescent="0.25">
      <c r="F30" s="4"/>
      <c r="G30" s="3"/>
    </row>
  </sheetData>
  <mergeCells count="14">
    <mergeCell ref="G13:K13"/>
    <mergeCell ref="D5:D6"/>
    <mergeCell ref="E5:E6"/>
    <mergeCell ref="F5:F6"/>
    <mergeCell ref="A12:C12"/>
    <mergeCell ref="A13:C13"/>
    <mergeCell ref="A5:A6"/>
    <mergeCell ref="B5:B6"/>
    <mergeCell ref="C5:C6"/>
    <mergeCell ref="A1:B1"/>
    <mergeCell ref="A2:B2"/>
    <mergeCell ref="A3:F3"/>
    <mergeCell ref="D1:F1"/>
    <mergeCell ref="A15:F18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5"/>
  <sheetViews>
    <sheetView topLeftCell="A8" zoomScale="80" zoomScaleNormal="80" workbookViewId="0">
      <selection activeCell="P13" sqref="P13"/>
    </sheetView>
  </sheetViews>
  <sheetFormatPr defaultRowHeight="15" x14ac:dyDescent="0.25"/>
  <cols>
    <col min="1" max="1" width="6.42578125" customWidth="1"/>
    <col min="2" max="2" width="47.42578125" customWidth="1"/>
    <col min="3" max="3" width="7" customWidth="1"/>
    <col min="4" max="4" width="12" customWidth="1"/>
    <col min="5" max="5" width="13.140625" customWidth="1"/>
    <col min="6" max="6" width="12.28515625" customWidth="1"/>
    <col min="7" max="7" width="10.7109375" customWidth="1"/>
    <col min="8" max="8" width="12.42578125" customWidth="1"/>
    <col min="9" max="9" width="12.7109375" customWidth="1"/>
    <col min="10" max="10" width="10.85546875" customWidth="1"/>
    <col min="11" max="11" width="13.42578125" style="78" customWidth="1"/>
    <col min="12" max="12" width="12.42578125" customWidth="1"/>
    <col min="13" max="13" width="14.28515625" customWidth="1"/>
    <col min="14" max="14" width="11.5703125" customWidth="1"/>
    <col min="15" max="15" width="11.140625" customWidth="1"/>
    <col min="16" max="16" width="11" customWidth="1"/>
    <col min="18" max="18" width="11" customWidth="1"/>
  </cols>
  <sheetData>
    <row r="1" spans="1:18" ht="23.25" customHeight="1" x14ac:dyDescent="0.25">
      <c r="A1" s="117" t="s">
        <v>18</v>
      </c>
      <c r="B1" s="117"/>
      <c r="C1" s="26"/>
      <c r="D1" s="26"/>
      <c r="E1" s="26"/>
      <c r="F1" s="26"/>
      <c r="G1" s="26"/>
      <c r="H1" s="26"/>
      <c r="I1" s="26"/>
      <c r="J1" s="57"/>
      <c r="K1" s="71"/>
      <c r="L1" s="26"/>
      <c r="M1" s="57"/>
    </row>
    <row r="2" spans="1:18" x14ac:dyDescent="0.25">
      <c r="A2" s="117" t="s">
        <v>19</v>
      </c>
      <c r="B2" s="117"/>
      <c r="C2" s="26"/>
      <c r="D2" s="26"/>
      <c r="E2" s="26"/>
      <c r="F2" s="26"/>
      <c r="G2" s="26"/>
      <c r="H2" s="26"/>
      <c r="I2" s="26"/>
      <c r="J2" s="28"/>
      <c r="K2" s="72"/>
      <c r="L2" s="28"/>
      <c r="M2" s="32" t="s">
        <v>14</v>
      </c>
    </row>
    <row r="3" spans="1:18" x14ac:dyDescent="0.25">
      <c r="A3" s="117" t="s">
        <v>24</v>
      </c>
      <c r="B3" s="117"/>
      <c r="C3" s="26"/>
      <c r="D3" s="26"/>
      <c r="E3" s="26"/>
      <c r="F3" s="26"/>
      <c r="G3" s="26"/>
      <c r="H3" s="26"/>
      <c r="I3" s="26"/>
      <c r="J3" s="26"/>
      <c r="K3" s="71"/>
      <c r="L3" s="26"/>
      <c r="M3" s="28"/>
    </row>
    <row r="4" spans="1:18" ht="24" customHeight="1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</row>
    <row r="5" spans="1:18" ht="21" customHeight="1" x14ac:dyDescent="0.25">
      <c r="A5" s="116" t="s">
        <v>28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18" ht="15.75" thickBot="1" x14ac:dyDescent="0.3">
      <c r="A6" s="26"/>
      <c r="B6" s="29"/>
      <c r="C6" s="29"/>
      <c r="D6" s="29"/>
      <c r="E6" s="29"/>
      <c r="F6" s="31"/>
      <c r="G6" s="29"/>
      <c r="H6" s="29"/>
      <c r="I6" s="29"/>
      <c r="J6" s="29"/>
      <c r="K6" s="73" t="s">
        <v>22</v>
      </c>
      <c r="L6" s="29"/>
      <c r="M6" s="28"/>
    </row>
    <row r="7" spans="1:18" ht="34.5" customHeight="1" thickBot="1" x14ac:dyDescent="0.3">
      <c r="A7" s="105" t="s">
        <v>0</v>
      </c>
      <c r="B7" s="105" t="s">
        <v>1</v>
      </c>
      <c r="C7" s="105" t="s">
        <v>2</v>
      </c>
      <c r="D7" s="107" t="s">
        <v>11</v>
      </c>
      <c r="E7" s="108"/>
      <c r="F7" s="107" t="s">
        <v>12</v>
      </c>
      <c r="G7" s="108"/>
      <c r="H7" s="107" t="s">
        <v>13</v>
      </c>
      <c r="I7" s="108"/>
      <c r="J7" s="110" t="s">
        <v>21</v>
      </c>
      <c r="K7" s="105" t="s">
        <v>39</v>
      </c>
      <c r="L7" s="114" t="s">
        <v>27</v>
      </c>
      <c r="M7" s="103" t="s">
        <v>20</v>
      </c>
      <c r="N7" s="58" t="s">
        <v>22</v>
      </c>
      <c r="O7" s="59"/>
      <c r="P7" s="59"/>
    </row>
    <row r="8" spans="1:18" ht="53.25" customHeight="1" thickBot="1" x14ac:dyDescent="0.3">
      <c r="A8" s="106"/>
      <c r="B8" s="106"/>
      <c r="C8" s="106"/>
      <c r="D8" s="41" t="s">
        <v>26</v>
      </c>
      <c r="E8" s="38" t="s">
        <v>40</v>
      </c>
      <c r="F8" s="41" t="s">
        <v>26</v>
      </c>
      <c r="G8" s="38" t="s">
        <v>40</v>
      </c>
      <c r="H8" s="41" t="s">
        <v>26</v>
      </c>
      <c r="I8" s="38" t="s">
        <v>40</v>
      </c>
      <c r="J8" s="111"/>
      <c r="K8" s="106"/>
      <c r="L8" s="115"/>
      <c r="M8" s="104"/>
      <c r="N8" s="58"/>
      <c r="O8" s="59"/>
      <c r="P8" s="59"/>
    </row>
    <row r="9" spans="1:18" ht="42" customHeight="1" thickBot="1" x14ac:dyDescent="0.3">
      <c r="A9" s="15" t="s">
        <v>3</v>
      </c>
      <c r="B9" s="13" t="s">
        <v>30</v>
      </c>
      <c r="C9" s="40" t="s">
        <v>4</v>
      </c>
      <c r="D9" s="82">
        <v>3000</v>
      </c>
      <c r="E9" s="45">
        <f>D9*K9</f>
        <v>13950</v>
      </c>
      <c r="F9" s="68">
        <v>1800</v>
      </c>
      <c r="G9" s="83">
        <f>F9*K9</f>
        <v>8370</v>
      </c>
      <c r="H9" s="68"/>
      <c r="I9" s="83"/>
      <c r="J9" s="85">
        <f>D9+F9+H9</f>
        <v>4800</v>
      </c>
      <c r="K9" s="86">
        <v>4.6500000000000004</v>
      </c>
      <c r="L9" s="10">
        <f t="shared" ref="L9:L15" si="0">E9+G9+I9</f>
        <v>22320</v>
      </c>
      <c r="M9" s="35">
        <f>CEILING(L9,100)</f>
        <v>22400</v>
      </c>
      <c r="N9" s="58">
        <f>D9-(D9*0.05)</f>
        <v>2850</v>
      </c>
      <c r="O9" s="59">
        <f>F9-(F9*0.05)</f>
        <v>1710</v>
      </c>
      <c r="P9" s="59">
        <f>H9-(H9*0.05)</f>
        <v>0</v>
      </c>
      <c r="Q9" s="34"/>
      <c r="R9" s="3"/>
    </row>
    <row r="10" spans="1:18" ht="164.25" customHeight="1" thickBot="1" x14ac:dyDescent="0.3">
      <c r="A10" s="17" t="s">
        <v>5</v>
      </c>
      <c r="B10" s="13" t="s">
        <v>32</v>
      </c>
      <c r="C10" s="7" t="s">
        <v>6</v>
      </c>
      <c r="D10" s="68">
        <v>6000</v>
      </c>
      <c r="E10" s="49">
        <f>D10*K10</f>
        <v>69600</v>
      </c>
      <c r="F10" s="68">
        <v>16000</v>
      </c>
      <c r="G10" s="83">
        <f>F10*K10</f>
        <v>185600</v>
      </c>
      <c r="H10" s="68">
        <v>1000</v>
      </c>
      <c r="I10" s="83">
        <f>H10*K10</f>
        <v>11600</v>
      </c>
      <c r="J10" s="85">
        <f t="shared" ref="J10:J13" si="1">D10+F10+H10</f>
        <v>23000</v>
      </c>
      <c r="K10" s="86">
        <v>11.6</v>
      </c>
      <c r="L10" s="10">
        <f t="shared" si="0"/>
        <v>266800</v>
      </c>
      <c r="M10" s="35">
        <f t="shared" ref="M10:M13" si="2">CEILING(L10,100)</f>
        <v>266800</v>
      </c>
      <c r="N10" s="58">
        <f t="shared" ref="N10:N13" si="3">D10-(D10*0.05)</f>
        <v>5700</v>
      </c>
      <c r="O10" s="59">
        <f t="shared" ref="O10:O13" si="4">F10-(F10*0.05)</f>
        <v>15200</v>
      </c>
      <c r="P10" s="59">
        <f t="shared" ref="P10:P13" si="5">H10-(H10*0.05)</f>
        <v>950</v>
      </c>
      <c r="Q10" s="34"/>
      <c r="R10" s="3"/>
    </row>
    <row r="11" spans="1:18" ht="98.25" customHeight="1" thickBot="1" x14ac:dyDescent="0.3">
      <c r="A11" s="16" t="s">
        <v>7</v>
      </c>
      <c r="B11" s="14" t="s">
        <v>33</v>
      </c>
      <c r="C11" s="12" t="s">
        <v>6</v>
      </c>
      <c r="D11" s="68">
        <v>9000</v>
      </c>
      <c r="E11" s="49">
        <f>D11*K11</f>
        <v>157500</v>
      </c>
      <c r="F11" s="69">
        <v>4500</v>
      </c>
      <c r="G11" s="83">
        <f>F11*K11</f>
        <v>78750</v>
      </c>
      <c r="H11" s="69"/>
      <c r="I11" s="83"/>
      <c r="J11" s="85">
        <f t="shared" si="1"/>
        <v>13500</v>
      </c>
      <c r="K11" s="86">
        <v>17.5</v>
      </c>
      <c r="L11" s="10">
        <f t="shared" si="0"/>
        <v>236250</v>
      </c>
      <c r="M11" s="35">
        <f t="shared" si="2"/>
        <v>236300</v>
      </c>
      <c r="N11" s="58">
        <f t="shared" si="3"/>
        <v>8550</v>
      </c>
      <c r="O11" s="59">
        <f t="shared" si="4"/>
        <v>4275</v>
      </c>
      <c r="P11" s="59">
        <f t="shared" si="5"/>
        <v>0</v>
      </c>
      <c r="Q11" s="34"/>
      <c r="R11" s="3"/>
    </row>
    <row r="12" spans="1:18" ht="99" customHeight="1" thickBot="1" x14ac:dyDescent="0.3">
      <c r="A12" s="17" t="s">
        <v>8</v>
      </c>
      <c r="B12" s="13" t="s">
        <v>34</v>
      </c>
      <c r="C12" s="7" t="s">
        <v>6</v>
      </c>
      <c r="D12" s="68"/>
      <c r="E12" s="49"/>
      <c r="F12" s="68"/>
      <c r="G12" s="83">
        <f>F12*K12</f>
        <v>0</v>
      </c>
      <c r="H12" s="68">
        <v>43200</v>
      </c>
      <c r="I12" s="83">
        <f>H12*K12</f>
        <v>756000</v>
      </c>
      <c r="J12" s="85">
        <f t="shared" si="1"/>
        <v>43200</v>
      </c>
      <c r="K12" s="86">
        <v>17.5</v>
      </c>
      <c r="L12" s="10">
        <f t="shared" si="0"/>
        <v>756000</v>
      </c>
      <c r="M12" s="35">
        <f t="shared" si="2"/>
        <v>756000</v>
      </c>
      <c r="N12" s="58">
        <f t="shared" si="3"/>
        <v>0</v>
      </c>
      <c r="O12" s="59">
        <f t="shared" si="4"/>
        <v>0</v>
      </c>
      <c r="P12" s="59">
        <f t="shared" si="5"/>
        <v>41040</v>
      </c>
      <c r="Q12" s="34"/>
      <c r="R12" s="3"/>
    </row>
    <row r="13" spans="1:18" ht="148.5" customHeight="1" thickBot="1" x14ac:dyDescent="0.3">
      <c r="A13" s="17" t="s">
        <v>9</v>
      </c>
      <c r="B13" s="13" t="s">
        <v>29</v>
      </c>
      <c r="C13" s="7" t="s">
        <v>6</v>
      </c>
      <c r="D13" s="84">
        <v>70000</v>
      </c>
      <c r="E13" s="50">
        <f>D13*K13</f>
        <v>203000</v>
      </c>
      <c r="F13" s="68">
        <v>80000</v>
      </c>
      <c r="G13" s="83">
        <f>F13*K13</f>
        <v>232000</v>
      </c>
      <c r="H13" s="68">
        <v>86400</v>
      </c>
      <c r="I13" s="83">
        <f>H13*K13</f>
        <v>250560</v>
      </c>
      <c r="J13" s="85">
        <f t="shared" si="1"/>
        <v>236400</v>
      </c>
      <c r="K13" s="86">
        <v>2.9</v>
      </c>
      <c r="L13" s="10">
        <f t="shared" si="0"/>
        <v>685560</v>
      </c>
      <c r="M13" s="35">
        <f t="shared" si="2"/>
        <v>685600</v>
      </c>
      <c r="N13" s="58">
        <f t="shared" si="3"/>
        <v>66500</v>
      </c>
      <c r="O13" s="59">
        <f t="shared" si="4"/>
        <v>76000</v>
      </c>
      <c r="P13" s="59">
        <f t="shared" si="5"/>
        <v>82080</v>
      </c>
      <c r="Q13" s="34"/>
      <c r="R13" s="3"/>
    </row>
    <row r="14" spans="1:18" ht="20.45" customHeight="1" thickBot="1" x14ac:dyDescent="0.3">
      <c r="A14" s="94" t="s">
        <v>16</v>
      </c>
      <c r="B14" s="95"/>
      <c r="C14" s="95"/>
      <c r="D14" s="52"/>
      <c r="E14" s="53">
        <f>SUM(E9:E13)</f>
        <v>444050</v>
      </c>
      <c r="F14" s="20"/>
      <c r="G14" s="20">
        <f>SUM(G9:G13)</f>
        <v>504720</v>
      </c>
      <c r="H14" s="20"/>
      <c r="I14" s="20">
        <f>SUM(I9:I13)</f>
        <v>1018160</v>
      </c>
      <c r="J14" s="18"/>
      <c r="K14" s="75"/>
      <c r="L14" s="18">
        <f t="shared" si="0"/>
        <v>1966930</v>
      </c>
      <c r="M14" s="96">
        <f>SUM(M9:M13)</f>
        <v>1967100</v>
      </c>
    </row>
    <row r="15" spans="1:18" ht="20.25" customHeight="1" thickBot="1" x14ac:dyDescent="0.3">
      <c r="A15" s="98" t="s">
        <v>17</v>
      </c>
      <c r="B15" s="99"/>
      <c r="C15" s="99"/>
      <c r="D15" s="54"/>
      <c r="E15" s="55">
        <f>CEILING(E14,100)</f>
        <v>444100</v>
      </c>
      <c r="F15" s="20"/>
      <c r="G15" s="20">
        <f>CEILING(G14,100)</f>
        <v>504800</v>
      </c>
      <c r="H15" s="22"/>
      <c r="I15" s="23">
        <f>CEILING(I14,100)</f>
        <v>1018200</v>
      </c>
      <c r="J15" s="25"/>
      <c r="K15" s="76"/>
      <c r="L15" s="19">
        <f t="shared" si="0"/>
        <v>1967100</v>
      </c>
      <c r="M15" s="97"/>
      <c r="N15" s="100" t="s">
        <v>22</v>
      </c>
      <c r="O15" s="101"/>
      <c r="P15" s="101"/>
      <c r="Q15" s="101"/>
      <c r="R15" s="101"/>
    </row>
    <row r="16" spans="1:18" x14ac:dyDescent="0.25">
      <c r="A16" s="1"/>
      <c r="B16" s="1"/>
      <c r="C16" s="1"/>
      <c r="D16" s="1"/>
      <c r="E16" s="1"/>
      <c r="F16" s="4"/>
      <c r="G16" s="1"/>
      <c r="H16" s="4"/>
      <c r="I16" s="1"/>
      <c r="J16" s="1"/>
      <c r="K16" s="77"/>
    </row>
    <row r="17" spans="1:14" x14ac:dyDescent="0.25">
      <c r="A17" s="1"/>
      <c r="C17" s="1"/>
      <c r="E17" s="3"/>
      <c r="F17" s="4"/>
      <c r="G17" s="1"/>
      <c r="H17" s="4"/>
      <c r="I17" s="1"/>
      <c r="J17" s="1"/>
      <c r="K17" s="77"/>
    </row>
    <row r="18" spans="1:14" x14ac:dyDescent="0.25">
      <c r="E18" s="3"/>
      <c r="F18" s="4"/>
      <c r="G18" s="1"/>
      <c r="H18" s="4"/>
      <c r="I18" s="1"/>
    </row>
    <row r="19" spans="1:14" x14ac:dyDescent="0.25">
      <c r="E19" s="3"/>
      <c r="F19" s="4"/>
      <c r="G19" s="1"/>
      <c r="H19" s="4"/>
      <c r="I19" s="1"/>
      <c r="L19" s="3"/>
    </row>
    <row r="20" spans="1:14" x14ac:dyDescent="0.25">
      <c r="E20" s="3"/>
      <c r="F20" s="4"/>
      <c r="G20" s="1"/>
      <c r="H20" s="4"/>
      <c r="I20" s="1"/>
      <c r="L20" t="s">
        <v>22</v>
      </c>
    </row>
    <row r="21" spans="1:14" x14ac:dyDescent="0.25">
      <c r="D21" s="6"/>
      <c r="E21" s="1"/>
      <c r="F21" s="4"/>
      <c r="G21" s="1"/>
      <c r="H21" s="4"/>
      <c r="I21" s="1"/>
      <c r="M21" s="102"/>
    </row>
    <row r="22" spans="1:14" x14ac:dyDescent="0.25">
      <c r="D22" s="6"/>
      <c r="E22" s="33"/>
      <c r="F22" s="4"/>
      <c r="G22" s="33"/>
      <c r="H22" s="4"/>
      <c r="I22" s="33"/>
      <c r="M22" s="102"/>
    </row>
    <row r="23" spans="1:14" x14ac:dyDescent="0.25">
      <c r="D23" s="6"/>
      <c r="E23" s="5"/>
      <c r="F23" s="5"/>
      <c r="G23" s="5"/>
      <c r="H23" s="5"/>
      <c r="I23" s="5"/>
    </row>
    <row r="24" spans="1:14" x14ac:dyDescent="0.25">
      <c r="D24" s="6"/>
      <c r="E24" s="5"/>
    </row>
    <row r="25" spans="1:14" x14ac:dyDescent="0.25">
      <c r="D25" s="6"/>
      <c r="E25" s="5"/>
    </row>
    <row r="26" spans="1:14" x14ac:dyDescent="0.25">
      <c r="D26" s="6"/>
      <c r="E26" s="5"/>
    </row>
    <row r="31" spans="1:14" x14ac:dyDescent="0.25">
      <c r="D31" s="1"/>
      <c r="E31" s="4"/>
      <c r="F31" s="80"/>
      <c r="G31" s="3"/>
      <c r="L31" s="4"/>
      <c r="M31" s="42"/>
      <c r="N31" s="3"/>
    </row>
    <row r="32" spans="1:14" x14ac:dyDescent="0.25">
      <c r="E32" s="4"/>
      <c r="F32" s="80"/>
      <c r="G32" s="3"/>
      <c r="L32" s="4"/>
      <c r="N32" s="3"/>
    </row>
    <row r="33" spans="5:7" x14ac:dyDescent="0.25">
      <c r="E33" s="4"/>
      <c r="F33" s="81"/>
      <c r="G33" s="3"/>
    </row>
    <row r="34" spans="5:7" x14ac:dyDescent="0.25">
      <c r="E34" s="4"/>
      <c r="F34" s="3"/>
      <c r="G34" s="3"/>
    </row>
    <row r="35" spans="5:7" x14ac:dyDescent="0.25">
      <c r="G35" s="3"/>
    </row>
  </sheetData>
  <mergeCells count="20">
    <mergeCell ref="A5:M5"/>
    <mergeCell ref="A1:B1"/>
    <mergeCell ref="A2:B2"/>
    <mergeCell ref="A3:B3"/>
    <mergeCell ref="A4:M4"/>
    <mergeCell ref="M7:M8"/>
    <mergeCell ref="A7:A8"/>
    <mergeCell ref="B7:B8"/>
    <mergeCell ref="C7:C8"/>
    <mergeCell ref="D7:E7"/>
    <mergeCell ref="F7:G7"/>
    <mergeCell ref="H7:I7"/>
    <mergeCell ref="J7:J8"/>
    <mergeCell ref="K7:K8"/>
    <mergeCell ref="L7:L8"/>
    <mergeCell ref="A14:C14"/>
    <mergeCell ref="M14:M15"/>
    <mergeCell ref="A15:C15"/>
    <mergeCell ref="N15:R15"/>
    <mergeCell ref="M21:M22"/>
  </mergeCells>
  <pageMargins left="0.31496062992125984" right="0.31496062992125984" top="0.74803149606299213" bottom="0.74803149606299213" header="0.31496062992125984" footer="0.31496062992125984"/>
  <pageSetup paperSize="8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stare</vt:lpstr>
      <vt:lpstr>-5%</vt:lpstr>
      <vt:lpstr>2023-2024 I-VI</vt:lpstr>
      <vt:lpstr>'2023-2024 I-VI'!Obszar_wydruku</vt:lpstr>
      <vt:lpstr>'-5%'!Obszar_wydruku</vt:lpstr>
      <vt:lpstr>stare!Obszar_wydruku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2024-10-03T04:48:32Z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2024-09-24T05:22:03Z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8313f488-cc5b-4011-a278-dddd0e426b3a</vt:lpwstr>
  </property>
  <property fmtid="{D5CDD505-2E9C-101B-9397-08002B2CF9AE}" pid="8" name="MSIP_Label_defa4170-0d19-0005-0004-bc88714345d2_ContentBits">
    <vt:lpwstr>0</vt:lpwstr>
  </property>
</Properties>
</file>