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Przetargi\FOLDER na 2023\POSTĘPOWANIA\SKONSOLIDOWANE\Gadżety 2024\RFI\"/>
    </mc:Choice>
  </mc:AlternateContent>
  <bookViews>
    <workbookView xWindow="0" yWindow="0" windowWidth="8400" windowHeight="8895"/>
  </bookViews>
  <sheets>
    <sheet name="gadżety" sheetId="11" r:id="rId1"/>
    <sheet name="Arkusz1" sheetId="12" r:id="rId2"/>
    <sheet name="do usunięcia z listy" sheetId="6" state="hidden" r:id="rId3"/>
    <sheet name="TPE" sheetId="4" state="hidden" r:id="rId4"/>
    <sheet name="TS" sheetId="3" state="hidden" r:id="rId5"/>
    <sheet name="Pozostałe" sheetId="5" state="hidden" r:id="rId6"/>
  </sheets>
  <definedNames>
    <definedName name="_xlnm._FilterDatabase" localSheetId="0" hidden="1">gadżety!$A$1:$G$92</definedName>
    <definedName name="_xlnm.Print_Area" localSheetId="0">gadżety!$A$1:$G$67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39" i="6" l="1"/>
  <c r="R39" i="6"/>
  <c r="P39" i="6"/>
  <c r="N39" i="6"/>
  <c r="L39" i="6"/>
  <c r="T38" i="6"/>
  <c r="R38" i="6"/>
  <c r="P38" i="6"/>
  <c r="N38" i="6"/>
  <c r="L38" i="6"/>
  <c r="T37" i="6"/>
  <c r="R37" i="6"/>
  <c r="P37" i="6"/>
  <c r="N37" i="6"/>
  <c r="L37" i="6"/>
  <c r="T36" i="6"/>
  <c r="R36" i="6"/>
  <c r="P36" i="6"/>
  <c r="N36" i="6"/>
  <c r="L36" i="6"/>
  <c r="T35" i="6"/>
  <c r="R35" i="6"/>
  <c r="P35" i="6"/>
  <c r="N35" i="6"/>
  <c r="J35" i="6"/>
  <c r="L35" i="6" s="1"/>
  <c r="T34" i="6"/>
  <c r="R34" i="6"/>
  <c r="P34" i="6"/>
  <c r="N34" i="6"/>
  <c r="L34" i="6"/>
  <c r="T33" i="6"/>
  <c r="R33" i="6"/>
  <c r="P33" i="6"/>
  <c r="N33" i="6"/>
  <c r="J33" i="6"/>
  <c r="L33" i="6" s="1"/>
  <c r="T32" i="6"/>
  <c r="R32" i="6"/>
  <c r="P32" i="6"/>
  <c r="N32" i="6"/>
  <c r="L32" i="6"/>
  <c r="T31" i="6"/>
  <c r="R31" i="6"/>
  <c r="P31" i="6"/>
  <c r="N31" i="6"/>
  <c r="J31" i="6"/>
  <c r="L31" i="6" s="1"/>
  <c r="T30" i="6"/>
  <c r="R30" i="6"/>
  <c r="P30" i="6"/>
  <c r="N30" i="6"/>
  <c r="L30" i="6"/>
  <c r="T29" i="6"/>
  <c r="R29" i="6"/>
  <c r="P29" i="6"/>
  <c r="N29" i="6"/>
  <c r="L29" i="6"/>
  <c r="T28" i="6"/>
  <c r="R28" i="6"/>
  <c r="P28" i="6"/>
  <c r="N28" i="6"/>
  <c r="L28" i="6"/>
  <c r="T27" i="6"/>
  <c r="R27" i="6"/>
  <c r="P27" i="6"/>
  <c r="N27" i="6"/>
  <c r="L27" i="6"/>
  <c r="T26" i="6"/>
  <c r="R26" i="6"/>
  <c r="P26" i="6"/>
  <c r="N26" i="6"/>
  <c r="L26" i="6"/>
  <c r="T25" i="6"/>
  <c r="R25" i="6"/>
  <c r="P25" i="6"/>
  <c r="N25" i="6"/>
  <c r="L25" i="6"/>
  <c r="T24" i="6"/>
  <c r="R24" i="6"/>
  <c r="P24" i="6"/>
  <c r="N24" i="6"/>
  <c r="L24" i="6"/>
  <c r="T23" i="6"/>
  <c r="R23" i="6"/>
  <c r="P23" i="6"/>
  <c r="N23" i="6"/>
  <c r="L23" i="6"/>
  <c r="T22" i="6"/>
  <c r="R22" i="6"/>
  <c r="P22" i="6"/>
  <c r="N22" i="6"/>
  <c r="L22" i="6"/>
  <c r="T21" i="6"/>
  <c r="R21" i="6"/>
  <c r="P21" i="6"/>
  <c r="N21" i="6"/>
  <c r="L21" i="6"/>
  <c r="T20" i="6"/>
  <c r="R20" i="6"/>
  <c r="P20" i="6"/>
  <c r="N20" i="6"/>
  <c r="L20" i="6"/>
  <c r="T19" i="6"/>
  <c r="R19" i="6"/>
  <c r="P19" i="6"/>
  <c r="N19" i="6"/>
  <c r="L19" i="6"/>
  <c r="T18" i="6"/>
  <c r="R18" i="6"/>
  <c r="P18" i="6"/>
  <c r="N18" i="6"/>
  <c r="L18" i="6"/>
  <c r="T17" i="6"/>
  <c r="R17" i="6"/>
  <c r="P17" i="6"/>
  <c r="N17" i="6"/>
  <c r="L17" i="6"/>
  <c r="T16" i="6"/>
  <c r="R16" i="6"/>
  <c r="P16" i="6"/>
  <c r="N16" i="6"/>
  <c r="L16" i="6"/>
  <c r="T15" i="6"/>
  <c r="R15" i="6"/>
  <c r="P15" i="6"/>
  <c r="N15" i="6"/>
  <c r="L15" i="6"/>
  <c r="T14" i="6"/>
  <c r="R14" i="6"/>
  <c r="P14" i="6"/>
  <c r="N14" i="6"/>
  <c r="J14" i="6"/>
  <c r="L14" i="6" s="1"/>
  <c r="T13" i="6"/>
  <c r="R13" i="6"/>
  <c r="P13" i="6"/>
  <c r="N13" i="6"/>
  <c r="L13" i="6"/>
  <c r="T12" i="6"/>
  <c r="R12" i="6"/>
  <c r="P12" i="6"/>
  <c r="N12" i="6"/>
  <c r="J12" i="6"/>
  <c r="L12" i="6" s="1"/>
  <c r="T11" i="6"/>
  <c r="R11" i="6"/>
  <c r="P11" i="6"/>
  <c r="N11" i="6"/>
  <c r="J11" i="6"/>
  <c r="L11" i="6" s="1"/>
  <c r="T10" i="6"/>
  <c r="R10" i="6"/>
  <c r="P10" i="6"/>
  <c r="N10" i="6"/>
  <c r="L10" i="6"/>
  <c r="T9" i="6"/>
  <c r="R9" i="6"/>
  <c r="P9" i="6"/>
  <c r="N9" i="6"/>
  <c r="L9" i="6"/>
  <c r="T8" i="6"/>
  <c r="R8" i="6"/>
  <c r="P8" i="6"/>
  <c r="N8" i="6"/>
  <c r="L8" i="6"/>
  <c r="T7" i="6"/>
  <c r="R7" i="6"/>
  <c r="P7" i="6"/>
  <c r="N7" i="6"/>
  <c r="L7" i="6"/>
  <c r="T6" i="6"/>
  <c r="R6" i="6"/>
  <c r="P6" i="6"/>
  <c r="N6" i="6"/>
  <c r="J6" i="6"/>
  <c r="L6" i="6" s="1"/>
  <c r="T5" i="6"/>
  <c r="R5" i="6"/>
  <c r="P5" i="6"/>
  <c r="N5" i="6"/>
  <c r="L5" i="6"/>
  <c r="T4" i="6"/>
  <c r="R4" i="6"/>
  <c r="P4" i="6"/>
  <c r="N4" i="6"/>
  <c r="L4" i="6"/>
  <c r="T3" i="6"/>
  <c r="R3" i="6"/>
  <c r="P3" i="6"/>
  <c r="N3" i="6"/>
  <c r="J3" i="6"/>
  <c r="L3" i="6" s="1"/>
  <c r="T2" i="6"/>
  <c r="R2" i="6"/>
  <c r="P2" i="6"/>
  <c r="N2" i="6"/>
  <c r="J2" i="6"/>
  <c r="L2" i="6" s="1"/>
  <c r="S159" i="5" l="1"/>
  <c r="Q159" i="5"/>
  <c r="O159" i="5"/>
  <c r="M159" i="5"/>
  <c r="K159" i="5"/>
  <c r="S158" i="5"/>
  <c r="Q158" i="5"/>
  <c r="O158" i="5"/>
  <c r="M158" i="5"/>
  <c r="K158" i="5"/>
  <c r="S157" i="5"/>
  <c r="Q157" i="5"/>
  <c r="O157" i="5"/>
  <c r="M157" i="5"/>
  <c r="K157" i="5"/>
  <c r="S156" i="5"/>
  <c r="Q156" i="5"/>
  <c r="O156" i="5"/>
  <c r="M156" i="5"/>
  <c r="K156" i="5"/>
  <c r="S155" i="5"/>
  <c r="Q155" i="5"/>
  <c r="O155" i="5"/>
  <c r="M155" i="5"/>
  <c r="K155" i="5"/>
  <c r="S153" i="5"/>
  <c r="Q153" i="5"/>
  <c r="O153" i="5"/>
  <c r="M153" i="5"/>
  <c r="K153" i="5"/>
  <c r="S151" i="5"/>
  <c r="Q151" i="5"/>
  <c r="O151" i="5"/>
  <c r="M151" i="5"/>
  <c r="I151" i="5"/>
  <c r="K151" i="5" s="1"/>
  <c r="S150" i="5"/>
  <c r="Q150" i="5"/>
  <c r="O150" i="5"/>
  <c r="M150" i="5"/>
  <c r="I150" i="5"/>
  <c r="K150" i="5" s="1"/>
  <c r="S149" i="5"/>
  <c r="Q149" i="5"/>
  <c r="O149" i="5"/>
  <c r="M149" i="5"/>
  <c r="I149" i="5"/>
  <c r="K149" i="5" s="1"/>
  <c r="S147" i="5"/>
  <c r="Q147" i="5"/>
  <c r="O147" i="5"/>
  <c r="M147" i="5"/>
  <c r="K147" i="5"/>
  <c r="S146" i="5"/>
  <c r="Q146" i="5"/>
  <c r="O146" i="5"/>
  <c r="M146" i="5"/>
  <c r="I146" i="5"/>
  <c r="K146" i="5" s="1"/>
  <c r="S145" i="5"/>
  <c r="Q145" i="5"/>
  <c r="O145" i="5"/>
  <c r="M145" i="5"/>
  <c r="K145" i="5"/>
  <c r="S144" i="5"/>
  <c r="Q144" i="5"/>
  <c r="O144" i="5"/>
  <c r="M144" i="5"/>
  <c r="K144" i="5"/>
  <c r="S143" i="5"/>
  <c r="Q143" i="5"/>
  <c r="O143" i="5"/>
  <c r="M143" i="5"/>
  <c r="I143" i="5"/>
  <c r="K143" i="5" s="1"/>
  <c r="S142" i="5"/>
  <c r="Q142" i="5"/>
  <c r="O142" i="5"/>
  <c r="M142" i="5"/>
  <c r="I142" i="5"/>
  <c r="K142" i="5" s="1"/>
  <c r="S141" i="5"/>
  <c r="Q141" i="5"/>
  <c r="O141" i="5"/>
  <c r="M141" i="5"/>
  <c r="I141" i="5"/>
  <c r="K141" i="5" s="1"/>
  <c r="S140" i="5"/>
  <c r="Q140" i="5"/>
  <c r="O140" i="5"/>
  <c r="M140" i="5"/>
  <c r="I140" i="5"/>
  <c r="K140" i="5" s="1"/>
  <c r="S139" i="5"/>
  <c r="Q139" i="5"/>
  <c r="O139" i="5"/>
  <c r="M139" i="5"/>
  <c r="K139" i="5"/>
  <c r="S138" i="5"/>
  <c r="Q138" i="5"/>
  <c r="O138" i="5"/>
  <c r="M138" i="5"/>
  <c r="I138" i="5"/>
  <c r="K138" i="5" s="1"/>
  <c r="S137" i="5"/>
  <c r="Q137" i="5"/>
  <c r="O137" i="5"/>
  <c r="M137" i="5"/>
  <c r="K137" i="5"/>
  <c r="S136" i="5"/>
  <c r="Q136" i="5"/>
  <c r="O136" i="5"/>
  <c r="M136" i="5"/>
  <c r="I136" i="5"/>
  <c r="K136" i="5" s="1"/>
  <c r="S134" i="5"/>
  <c r="Q134" i="5"/>
  <c r="O134" i="5"/>
  <c r="M134" i="5"/>
  <c r="K134" i="5"/>
  <c r="S133" i="5"/>
  <c r="Q133" i="5"/>
  <c r="O133" i="5"/>
  <c r="M133" i="5"/>
  <c r="K133" i="5"/>
  <c r="S132" i="5"/>
  <c r="Q132" i="5"/>
  <c r="O132" i="5"/>
  <c r="M132" i="5"/>
  <c r="I132" i="5"/>
  <c r="K132" i="5" s="1"/>
  <c r="S131" i="5"/>
  <c r="Q131" i="5"/>
  <c r="O131" i="5"/>
  <c r="M131" i="5"/>
  <c r="K131" i="5"/>
  <c r="S130" i="5"/>
  <c r="Q130" i="5"/>
  <c r="O130" i="5"/>
  <c r="M130" i="5"/>
  <c r="I130" i="5"/>
  <c r="K130" i="5" s="1"/>
  <c r="S129" i="5"/>
  <c r="Q129" i="5"/>
  <c r="O129" i="5"/>
  <c r="M129" i="5"/>
  <c r="K129" i="5"/>
  <c r="S128" i="5"/>
  <c r="Q128" i="5"/>
  <c r="O128" i="5"/>
  <c r="M128" i="5"/>
  <c r="K128" i="5"/>
  <c r="S127" i="5"/>
  <c r="Q127" i="5"/>
  <c r="O127" i="5"/>
  <c r="M127" i="5"/>
  <c r="I127" i="5"/>
  <c r="K127" i="5" s="1"/>
  <c r="S126" i="5"/>
  <c r="Q126" i="5"/>
  <c r="O126" i="5"/>
  <c r="M126" i="5"/>
  <c r="K126" i="5"/>
  <c r="S125" i="5"/>
  <c r="Q125" i="5"/>
  <c r="O125" i="5"/>
  <c r="M125" i="5"/>
  <c r="K125" i="5"/>
  <c r="S123" i="5"/>
  <c r="Q123" i="5"/>
  <c r="O123" i="5"/>
  <c r="M123" i="5"/>
  <c r="K123" i="5"/>
  <c r="S122" i="5"/>
  <c r="Q122" i="5"/>
  <c r="O122" i="5"/>
  <c r="M122" i="5"/>
  <c r="K122" i="5"/>
  <c r="S121" i="5"/>
  <c r="Q121" i="5"/>
  <c r="O121" i="5"/>
  <c r="M121" i="5"/>
  <c r="K121" i="5"/>
  <c r="S120" i="5"/>
  <c r="Q120" i="5"/>
  <c r="O120" i="5"/>
  <c r="M120" i="5"/>
  <c r="K120" i="5"/>
  <c r="S118" i="5"/>
  <c r="Q118" i="5"/>
  <c r="O118" i="5"/>
  <c r="M118" i="5"/>
  <c r="K118" i="5"/>
  <c r="S117" i="5"/>
  <c r="Q117" i="5"/>
  <c r="O117" i="5"/>
  <c r="M117" i="5"/>
  <c r="K117" i="5"/>
  <c r="S116" i="5"/>
  <c r="Q116" i="5"/>
  <c r="O116" i="5"/>
  <c r="M116" i="5"/>
  <c r="K116" i="5"/>
  <c r="S115" i="5"/>
  <c r="Q115" i="5"/>
  <c r="O115" i="5"/>
  <c r="M115" i="5"/>
  <c r="K115" i="5"/>
  <c r="S114" i="5"/>
  <c r="Q114" i="5"/>
  <c r="O114" i="5"/>
  <c r="M114" i="5"/>
  <c r="K114" i="5"/>
  <c r="S113" i="5"/>
  <c r="Q113" i="5"/>
  <c r="O113" i="5"/>
  <c r="M113" i="5"/>
  <c r="K113" i="5"/>
  <c r="S112" i="5"/>
  <c r="Q112" i="5"/>
  <c r="O112" i="5"/>
  <c r="M112" i="5"/>
  <c r="I112" i="5"/>
  <c r="K112" i="5" s="1"/>
  <c r="S111" i="5"/>
  <c r="Q111" i="5"/>
  <c r="O111" i="5"/>
  <c r="M111" i="5"/>
  <c r="K111" i="5"/>
  <c r="S110" i="5"/>
  <c r="Q110" i="5"/>
  <c r="O110" i="5"/>
  <c r="M110" i="5"/>
  <c r="K110" i="5"/>
  <c r="S109" i="5"/>
  <c r="Q109" i="5"/>
  <c r="O109" i="5"/>
  <c r="M109" i="5"/>
  <c r="I109" i="5"/>
  <c r="K109" i="5" s="1"/>
  <c r="S108" i="5"/>
  <c r="Q108" i="5"/>
  <c r="O108" i="5"/>
  <c r="M108" i="5"/>
  <c r="I108" i="5"/>
  <c r="K108" i="5" s="1"/>
  <c r="S107" i="5"/>
  <c r="Q107" i="5"/>
  <c r="O107" i="5"/>
  <c r="M107" i="5"/>
  <c r="I107" i="5"/>
  <c r="K107" i="5" s="1"/>
  <c r="S106" i="5"/>
  <c r="Q106" i="5"/>
  <c r="O106" i="5"/>
  <c r="M106" i="5"/>
  <c r="I106" i="5"/>
  <c r="K106" i="5" s="1"/>
  <c r="S105" i="5"/>
  <c r="Q105" i="5"/>
  <c r="O105" i="5"/>
  <c r="M105" i="5"/>
  <c r="K105" i="5"/>
  <c r="S104" i="5"/>
  <c r="Q104" i="5"/>
  <c r="O104" i="5"/>
  <c r="M104" i="5"/>
  <c r="I104" i="5"/>
  <c r="K104" i="5" s="1"/>
  <c r="S103" i="5"/>
  <c r="Q103" i="5"/>
  <c r="O103" i="5"/>
  <c r="M103" i="5"/>
  <c r="K103" i="5"/>
  <c r="S102" i="5"/>
  <c r="Q102" i="5"/>
  <c r="O102" i="5"/>
  <c r="M102" i="5"/>
  <c r="K102" i="5"/>
  <c r="S101" i="5"/>
  <c r="Q101" i="5"/>
  <c r="O101" i="5"/>
  <c r="M101" i="5"/>
  <c r="K101" i="5"/>
  <c r="S100" i="5"/>
  <c r="Q100" i="5"/>
  <c r="O100" i="5"/>
  <c r="M100" i="5"/>
  <c r="K100" i="5"/>
  <c r="S99" i="5"/>
  <c r="Q99" i="5"/>
  <c r="O99" i="5"/>
  <c r="M99" i="5"/>
  <c r="K99" i="5"/>
  <c r="S98" i="5"/>
  <c r="Q98" i="5"/>
  <c r="O98" i="5"/>
  <c r="M98" i="5"/>
  <c r="K98" i="5"/>
  <c r="S97" i="5"/>
  <c r="Q97" i="5"/>
  <c r="O97" i="5"/>
  <c r="M97" i="5"/>
  <c r="I97" i="5"/>
  <c r="K97" i="5" s="1"/>
  <c r="S95" i="5"/>
  <c r="Q95" i="5"/>
  <c r="O95" i="5"/>
  <c r="M95" i="5"/>
  <c r="K95" i="5"/>
  <c r="S94" i="5"/>
  <c r="Q94" i="5"/>
  <c r="O94" i="5"/>
  <c r="M94" i="5"/>
  <c r="K94" i="5"/>
  <c r="S93" i="5"/>
  <c r="Q93" i="5"/>
  <c r="O93" i="5"/>
  <c r="M93" i="5"/>
  <c r="I93" i="5"/>
  <c r="K93" i="5" s="1"/>
  <c r="S92" i="5"/>
  <c r="Q92" i="5"/>
  <c r="O92" i="5"/>
  <c r="M92" i="5"/>
  <c r="K92" i="5"/>
  <c r="S91" i="5"/>
  <c r="Q91" i="5"/>
  <c r="O91" i="5"/>
  <c r="M91" i="5"/>
  <c r="K91" i="5"/>
  <c r="S90" i="5"/>
  <c r="Q90" i="5"/>
  <c r="O90" i="5"/>
  <c r="M90" i="5"/>
  <c r="I90" i="5"/>
  <c r="K90" i="5" s="1"/>
  <c r="S89" i="5"/>
  <c r="Q89" i="5"/>
  <c r="O89" i="5"/>
  <c r="M89" i="5"/>
  <c r="K89" i="5"/>
  <c r="S88" i="5"/>
  <c r="Q88" i="5"/>
  <c r="O88" i="5"/>
  <c r="M88" i="5"/>
  <c r="K88" i="5"/>
  <c r="S86" i="5"/>
  <c r="Q86" i="5"/>
  <c r="O86" i="5"/>
  <c r="M86" i="5"/>
  <c r="I86" i="5"/>
  <c r="K86" i="5" s="1"/>
  <c r="S85" i="5"/>
  <c r="Q85" i="5"/>
  <c r="O85" i="5"/>
  <c r="M85" i="5"/>
  <c r="K85" i="5"/>
  <c r="S84" i="5"/>
  <c r="Q84" i="5"/>
  <c r="O84" i="5"/>
  <c r="M84" i="5"/>
  <c r="K84" i="5"/>
  <c r="S83" i="5"/>
  <c r="Q83" i="5"/>
  <c r="O83" i="5"/>
  <c r="M83" i="5"/>
  <c r="I83" i="5"/>
  <c r="K83" i="5" s="1"/>
  <c r="S82" i="5"/>
  <c r="Q82" i="5"/>
  <c r="O82" i="5"/>
  <c r="M82" i="5"/>
  <c r="I82" i="5"/>
  <c r="K82" i="5" s="1"/>
  <c r="S81" i="5"/>
  <c r="Q81" i="5"/>
  <c r="O81" i="5"/>
  <c r="M81" i="5"/>
  <c r="K81" i="5"/>
  <c r="S80" i="5"/>
  <c r="Q80" i="5"/>
  <c r="O80" i="5"/>
  <c r="M80" i="5"/>
  <c r="I80" i="5"/>
  <c r="K80" i="5" s="1"/>
  <c r="S78" i="5"/>
  <c r="Q78" i="5"/>
  <c r="O78" i="5"/>
  <c r="M78" i="5"/>
  <c r="K78" i="5"/>
  <c r="S77" i="5"/>
  <c r="Q77" i="5"/>
  <c r="O77" i="5"/>
  <c r="M77" i="5"/>
  <c r="K77" i="5"/>
  <c r="S76" i="5"/>
  <c r="Q76" i="5"/>
  <c r="O76" i="5"/>
  <c r="M76" i="5"/>
  <c r="K76" i="5"/>
  <c r="S75" i="5"/>
  <c r="Q75" i="5"/>
  <c r="O75" i="5"/>
  <c r="M75" i="5"/>
  <c r="K75" i="5"/>
  <c r="S74" i="5"/>
  <c r="Q74" i="5"/>
  <c r="O74" i="5"/>
  <c r="M74" i="5"/>
  <c r="K74" i="5"/>
  <c r="S73" i="5"/>
  <c r="Q73" i="5"/>
  <c r="O73" i="5"/>
  <c r="M73" i="5"/>
  <c r="K73" i="5"/>
  <c r="S72" i="5"/>
  <c r="Q72" i="5"/>
  <c r="O72" i="5"/>
  <c r="M72" i="5"/>
  <c r="I72" i="5"/>
  <c r="K72" i="5" s="1"/>
  <c r="S71" i="5"/>
  <c r="Q71" i="5"/>
  <c r="O71" i="5"/>
  <c r="M71" i="5"/>
  <c r="K71" i="5"/>
  <c r="S70" i="5"/>
  <c r="Q70" i="5"/>
  <c r="O70" i="5"/>
  <c r="M70" i="5"/>
  <c r="K70" i="5"/>
  <c r="S69" i="5"/>
  <c r="Q69" i="5"/>
  <c r="O69" i="5"/>
  <c r="M69" i="5"/>
  <c r="K69" i="5"/>
  <c r="S68" i="5"/>
  <c r="Q68" i="5"/>
  <c r="O68" i="5"/>
  <c r="M68" i="5"/>
  <c r="K68" i="5"/>
  <c r="S67" i="5"/>
  <c r="Q67" i="5"/>
  <c r="O67" i="5"/>
  <c r="M67" i="5"/>
  <c r="K67" i="5"/>
  <c r="S66" i="5"/>
  <c r="Q66" i="5"/>
  <c r="O66" i="5"/>
  <c r="M66" i="5"/>
  <c r="K66" i="5"/>
  <c r="S65" i="5"/>
  <c r="Q65" i="5"/>
  <c r="O65" i="5"/>
  <c r="M65" i="5"/>
  <c r="K65" i="5"/>
  <c r="S64" i="5"/>
  <c r="Q64" i="5"/>
  <c r="O64" i="5"/>
  <c r="M64" i="5"/>
  <c r="K64" i="5"/>
  <c r="S63" i="5"/>
  <c r="Q63" i="5"/>
  <c r="O63" i="5"/>
  <c r="M63" i="5"/>
  <c r="K63" i="5"/>
  <c r="S62" i="5"/>
  <c r="Q62" i="5"/>
  <c r="O62" i="5"/>
  <c r="M62" i="5"/>
  <c r="K62" i="5"/>
  <c r="S61" i="5"/>
  <c r="Q61" i="5"/>
  <c r="O61" i="5"/>
  <c r="M61" i="5"/>
  <c r="I61" i="5"/>
  <c r="K61" i="5" s="1"/>
  <c r="S60" i="5"/>
  <c r="Q60" i="5"/>
  <c r="O60" i="5"/>
  <c r="M60" i="5"/>
  <c r="K60" i="5"/>
  <c r="S59" i="5"/>
  <c r="Q59" i="5"/>
  <c r="O59" i="5"/>
  <c r="M59" i="5"/>
  <c r="K59" i="5"/>
  <c r="S58" i="5"/>
  <c r="Q58" i="5"/>
  <c r="O58" i="5"/>
  <c r="M58" i="5"/>
  <c r="K58" i="5"/>
  <c r="S57" i="5"/>
  <c r="Q57" i="5"/>
  <c r="O57" i="5"/>
  <c r="M57" i="5"/>
  <c r="K57" i="5"/>
  <c r="S56" i="5"/>
  <c r="Q56" i="5"/>
  <c r="O56" i="5"/>
  <c r="M56" i="5"/>
  <c r="I56" i="5"/>
  <c r="K56" i="5" s="1"/>
  <c r="S55" i="5"/>
  <c r="Q55" i="5"/>
  <c r="O55" i="5"/>
  <c r="M55" i="5"/>
  <c r="I55" i="5"/>
  <c r="K55" i="5" s="1"/>
  <c r="S54" i="5"/>
  <c r="Q54" i="5"/>
  <c r="O54" i="5"/>
  <c r="M54" i="5"/>
  <c r="K54" i="5"/>
  <c r="S53" i="5"/>
  <c r="Q53" i="5"/>
  <c r="O53" i="5"/>
  <c r="M53" i="5"/>
  <c r="K53" i="5"/>
  <c r="S52" i="5"/>
  <c r="Q52" i="5"/>
  <c r="O52" i="5"/>
  <c r="M52" i="5"/>
  <c r="I52" i="5"/>
  <c r="K52" i="5" s="1"/>
  <c r="S51" i="5"/>
  <c r="Q51" i="5"/>
  <c r="O51" i="5"/>
  <c r="M51" i="5"/>
  <c r="I51" i="5"/>
  <c r="K51" i="5" s="1"/>
  <c r="S50" i="5"/>
  <c r="Q50" i="5"/>
  <c r="O50" i="5"/>
  <c r="M50" i="5"/>
  <c r="K50" i="5"/>
  <c r="S48" i="5"/>
  <c r="Q48" i="5"/>
  <c r="O48" i="5"/>
  <c r="M48" i="5"/>
  <c r="K48" i="5"/>
  <c r="S47" i="5"/>
  <c r="Q47" i="5"/>
  <c r="O47" i="5"/>
  <c r="M47" i="5"/>
  <c r="I47" i="5"/>
  <c r="K47" i="5" s="1"/>
  <c r="S45" i="5"/>
  <c r="Q45" i="5"/>
  <c r="O45" i="5"/>
  <c r="M45" i="5"/>
  <c r="K45" i="5"/>
  <c r="S44" i="5"/>
  <c r="Q44" i="5"/>
  <c r="O44" i="5"/>
  <c r="M44" i="5"/>
  <c r="K44" i="5"/>
  <c r="S43" i="5"/>
  <c r="Q43" i="5"/>
  <c r="O43" i="5"/>
  <c r="M43" i="5"/>
  <c r="K43" i="5"/>
  <c r="S42" i="5"/>
  <c r="Q42" i="5"/>
  <c r="O42" i="5"/>
  <c r="M42" i="5"/>
  <c r="K42" i="5"/>
  <c r="S41" i="5"/>
  <c r="Q41" i="5"/>
  <c r="O41" i="5"/>
  <c r="M41" i="5"/>
  <c r="K41" i="5"/>
  <c r="S40" i="5"/>
  <c r="Q40" i="5"/>
  <c r="O40" i="5"/>
  <c r="M40" i="5"/>
  <c r="I40" i="5"/>
  <c r="K40" i="5" s="1"/>
  <c r="S39" i="5"/>
  <c r="Q39" i="5"/>
  <c r="O39" i="5"/>
  <c r="M39" i="5"/>
  <c r="I39" i="5"/>
  <c r="K39" i="5" s="1"/>
  <c r="S38" i="5"/>
  <c r="Q38" i="5"/>
  <c r="O38" i="5"/>
  <c r="M38" i="5"/>
  <c r="K38" i="5"/>
  <c r="S37" i="5"/>
  <c r="Q37" i="5"/>
  <c r="O37" i="5"/>
  <c r="M37" i="5"/>
  <c r="I37" i="5"/>
  <c r="K37" i="5" s="1"/>
  <c r="S36" i="5"/>
  <c r="Q36" i="5"/>
  <c r="O36" i="5"/>
  <c r="M36" i="5"/>
  <c r="I36" i="5"/>
  <c r="K36" i="5" s="1"/>
  <c r="S35" i="5"/>
  <c r="Q35" i="5"/>
  <c r="O35" i="5"/>
  <c r="M35" i="5"/>
  <c r="K35" i="5"/>
  <c r="S34" i="5"/>
  <c r="Q34" i="5"/>
  <c r="O34" i="5"/>
  <c r="M34" i="5"/>
  <c r="I34" i="5"/>
  <c r="K34" i="5" s="1"/>
  <c r="S33" i="5"/>
  <c r="Q33" i="5"/>
  <c r="O33" i="5"/>
  <c r="M33" i="5"/>
  <c r="K33" i="5"/>
  <c r="S31" i="5"/>
  <c r="Q31" i="5"/>
  <c r="O31" i="5"/>
  <c r="M31" i="5"/>
  <c r="K31" i="5"/>
  <c r="S30" i="5"/>
  <c r="Q30" i="5"/>
  <c r="O30" i="5"/>
  <c r="M30" i="5"/>
  <c r="I30" i="5"/>
  <c r="K30" i="5" s="1"/>
  <c r="S29" i="5"/>
  <c r="Q29" i="5"/>
  <c r="O29" i="5"/>
  <c r="M29" i="5"/>
  <c r="I29" i="5"/>
  <c r="K29" i="5" s="1"/>
  <c r="S28" i="5"/>
  <c r="Q28" i="5"/>
  <c r="O28" i="5"/>
  <c r="M28" i="5"/>
  <c r="K28" i="5"/>
  <c r="S27" i="5"/>
  <c r="Q27" i="5"/>
  <c r="O27" i="5"/>
  <c r="M27" i="5"/>
  <c r="I27" i="5"/>
  <c r="K27" i="5" s="1"/>
  <c r="S26" i="5"/>
  <c r="Q26" i="5"/>
  <c r="O26" i="5"/>
  <c r="M26" i="5"/>
  <c r="I26" i="5"/>
  <c r="K26" i="5" s="1"/>
  <c r="S25" i="5"/>
  <c r="Q25" i="5"/>
  <c r="O25" i="5"/>
  <c r="M25" i="5"/>
  <c r="I25" i="5"/>
  <c r="K25" i="5" s="1"/>
  <c r="S24" i="5"/>
  <c r="Q24" i="5"/>
  <c r="O24" i="5"/>
  <c r="M24" i="5"/>
  <c r="I24" i="5"/>
  <c r="K24" i="5" s="1"/>
  <c r="S23" i="5"/>
  <c r="Q23" i="5"/>
  <c r="O23" i="5"/>
  <c r="M23" i="5"/>
  <c r="K23" i="5"/>
  <c r="S22" i="5"/>
  <c r="Q22" i="5"/>
  <c r="O22" i="5"/>
  <c r="M22" i="5"/>
  <c r="K22" i="5"/>
  <c r="S21" i="5"/>
  <c r="Q21" i="5"/>
  <c r="O21" i="5"/>
  <c r="M21" i="5"/>
  <c r="K21" i="5"/>
  <c r="S19" i="5"/>
  <c r="Q19" i="5"/>
  <c r="O19" i="5"/>
  <c r="M19" i="5"/>
  <c r="K19" i="5"/>
  <c r="S18" i="5"/>
  <c r="Q18" i="5"/>
  <c r="O18" i="5"/>
  <c r="M18" i="5"/>
  <c r="K18" i="5"/>
  <c r="S16" i="5"/>
  <c r="Q16" i="5"/>
  <c r="O16" i="5"/>
  <c r="M16" i="5"/>
  <c r="K16" i="5"/>
  <c r="S15" i="5"/>
  <c r="Q15" i="5"/>
  <c r="O15" i="5"/>
  <c r="M15" i="5"/>
  <c r="K15" i="5"/>
  <c r="S14" i="5"/>
  <c r="Q14" i="5"/>
  <c r="O14" i="5"/>
  <c r="M14" i="5"/>
  <c r="K14" i="5"/>
  <c r="S13" i="5"/>
  <c r="Q13" i="5"/>
  <c r="O13" i="5"/>
  <c r="M13" i="5"/>
  <c r="I13" i="5"/>
  <c r="K13" i="5" s="1"/>
  <c r="S12" i="5"/>
  <c r="Q12" i="5"/>
  <c r="O12" i="5"/>
  <c r="M12" i="5"/>
  <c r="I12" i="5"/>
  <c r="K12" i="5" s="1"/>
  <c r="S11" i="5"/>
  <c r="Q11" i="5"/>
  <c r="O11" i="5"/>
  <c r="M11" i="5"/>
  <c r="I11" i="5"/>
  <c r="K11" i="5" s="1"/>
  <c r="S10" i="5"/>
  <c r="Q10" i="5"/>
  <c r="O10" i="5"/>
  <c r="M10" i="5"/>
  <c r="K10" i="5"/>
  <c r="S9" i="5"/>
  <c r="Q9" i="5"/>
  <c r="O9" i="5"/>
  <c r="M9" i="5"/>
  <c r="K9" i="5"/>
  <c r="S8" i="5"/>
  <c r="Q8" i="5"/>
  <c r="O8" i="5"/>
  <c r="M8" i="5"/>
  <c r="K8" i="5"/>
  <c r="S7" i="5"/>
  <c r="Q7" i="5"/>
  <c r="O7" i="5"/>
  <c r="M7" i="5"/>
  <c r="I7" i="5"/>
  <c r="K7" i="5" s="1"/>
  <c r="S6" i="5"/>
  <c r="Q6" i="5"/>
  <c r="O6" i="5"/>
  <c r="M6" i="5"/>
  <c r="I6" i="5"/>
  <c r="K6" i="5" s="1"/>
  <c r="S5" i="5"/>
  <c r="Q5" i="5"/>
  <c r="O5" i="5"/>
  <c r="M5" i="5"/>
  <c r="I5" i="5"/>
  <c r="K5" i="5" s="1"/>
  <c r="S4" i="5"/>
  <c r="Q4" i="5"/>
  <c r="O4" i="5"/>
  <c r="M4" i="5"/>
  <c r="I4" i="5"/>
  <c r="K4" i="5" s="1"/>
  <c r="S3" i="5"/>
  <c r="Q3" i="5"/>
  <c r="O3" i="5"/>
  <c r="M3" i="5"/>
  <c r="K3" i="5"/>
  <c r="S159" i="3"/>
  <c r="Q159" i="3"/>
  <c r="O159" i="3"/>
  <c r="M159" i="3"/>
  <c r="K159" i="3"/>
  <c r="S158" i="3"/>
  <c r="Q158" i="3"/>
  <c r="O158" i="3"/>
  <c r="M158" i="3"/>
  <c r="K158" i="3"/>
  <c r="S157" i="3"/>
  <c r="Q157" i="3"/>
  <c r="O157" i="3"/>
  <c r="M157" i="3"/>
  <c r="K157" i="3"/>
  <c r="S156" i="3"/>
  <c r="Q156" i="3"/>
  <c r="O156" i="3"/>
  <c r="M156" i="3"/>
  <c r="K156" i="3"/>
  <c r="S155" i="3"/>
  <c r="Q155" i="3"/>
  <c r="O155" i="3"/>
  <c r="M155" i="3"/>
  <c r="K155" i="3"/>
  <c r="S153" i="3"/>
  <c r="Q153" i="3"/>
  <c r="O153" i="3"/>
  <c r="M153" i="3"/>
  <c r="K153" i="3"/>
  <c r="S151" i="3"/>
  <c r="Q151" i="3"/>
  <c r="O151" i="3"/>
  <c r="M151" i="3"/>
  <c r="I151" i="3"/>
  <c r="K151" i="3" s="1"/>
  <c r="S150" i="3"/>
  <c r="Q150" i="3"/>
  <c r="O150" i="3"/>
  <c r="M150" i="3"/>
  <c r="I150" i="3"/>
  <c r="K150" i="3" s="1"/>
  <c r="S149" i="3"/>
  <c r="Q149" i="3"/>
  <c r="O149" i="3"/>
  <c r="M149" i="3"/>
  <c r="I149" i="3"/>
  <c r="K149" i="3" s="1"/>
  <c r="S147" i="3"/>
  <c r="Q147" i="3"/>
  <c r="O147" i="3"/>
  <c r="M147" i="3"/>
  <c r="K147" i="3"/>
  <c r="S146" i="3"/>
  <c r="Q146" i="3"/>
  <c r="O146" i="3"/>
  <c r="M146" i="3"/>
  <c r="I146" i="3"/>
  <c r="K146" i="3" s="1"/>
  <c r="S145" i="3"/>
  <c r="Q145" i="3"/>
  <c r="O145" i="3"/>
  <c r="M145" i="3"/>
  <c r="K145" i="3"/>
  <c r="S144" i="3"/>
  <c r="Q144" i="3"/>
  <c r="O144" i="3"/>
  <c r="M144" i="3"/>
  <c r="K144" i="3"/>
  <c r="S143" i="3"/>
  <c r="Q143" i="3"/>
  <c r="O143" i="3"/>
  <c r="M143" i="3"/>
  <c r="I143" i="3"/>
  <c r="K143" i="3" s="1"/>
  <c r="S142" i="3"/>
  <c r="Q142" i="3"/>
  <c r="O142" i="3"/>
  <c r="M142" i="3"/>
  <c r="I142" i="3"/>
  <c r="K142" i="3" s="1"/>
  <c r="S141" i="3"/>
  <c r="Q141" i="3"/>
  <c r="O141" i="3"/>
  <c r="M141" i="3"/>
  <c r="I141" i="3"/>
  <c r="K141" i="3" s="1"/>
  <c r="S140" i="3"/>
  <c r="Q140" i="3"/>
  <c r="O140" i="3"/>
  <c r="M140" i="3"/>
  <c r="I140" i="3"/>
  <c r="K140" i="3" s="1"/>
  <c r="S139" i="3"/>
  <c r="Q139" i="3"/>
  <c r="O139" i="3"/>
  <c r="M139" i="3"/>
  <c r="K139" i="3"/>
  <c r="S138" i="3"/>
  <c r="Q138" i="3"/>
  <c r="O138" i="3"/>
  <c r="M138" i="3"/>
  <c r="I138" i="3"/>
  <c r="K138" i="3" s="1"/>
  <c r="S137" i="3"/>
  <c r="Q137" i="3"/>
  <c r="O137" i="3"/>
  <c r="M137" i="3"/>
  <c r="K137" i="3"/>
  <c r="S136" i="3"/>
  <c r="Q136" i="3"/>
  <c r="O136" i="3"/>
  <c r="M136" i="3"/>
  <c r="I136" i="3"/>
  <c r="K136" i="3" s="1"/>
  <c r="S134" i="3"/>
  <c r="Q134" i="3"/>
  <c r="O134" i="3"/>
  <c r="M134" i="3"/>
  <c r="K134" i="3"/>
  <c r="S133" i="3"/>
  <c r="Q133" i="3"/>
  <c r="O133" i="3"/>
  <c r="M133" i="3"/>
  <c r="K133" i="3"/>
  <c r="S132" i="3"/>
  <c r="Q132" i="3"/>
  <c r="O132" i="3"/>
  <c r="M132" i="3"/>
  <c r="I132" i="3"/>
  <c r="K132" i="3" s="1"/>
  <c r="S131" i="3"/>
  <c r="Q131" i="3"/>
  <c r="O131" i="3"/>
  <c r="M131" i="3"/>
  <c r="K131" i="3"/>
  <c r="S130" i="3"/>
  <c r="Q130" i="3"/>
  <c r="O130" i="3"/>
  <c r="M130" i="3"/>
  <c r="I130" i="3"/>
  <c r="K130" i="3" s="1"/>
  <c r="S129" i="3"/>
  <c r="Q129" i="3"/>
  <c r="O129" i="3"/>
  <c r="M129" i="3"/>
  <c r="K129" i="3"/>
  <c r="S128" i="3"/>
  <c r="Q128" i="3"/>
  <c r="O128" i="3"/>
  <c r="M128" i="3"/>
  <c r="K128" i="3"/>
  <c r="S127" i="3"/>
  <c r="Q127" i="3"/>
  <c r="O127" i="3"/>
  <c r="M127" i="3"/>
  <c r="I127" i="3"/>
  <c r="K127" i="3" s="1"/>
  <c r="S126" i="3"/>
  <c r="Q126" i="3"/>
  <c r="O126" i="3"/>
  <c r="M126" i="3"/>
  <c r="K126" i="3"/>
  <c r="S125" i="3"/>
  <c r="Q125" i="3"/>
  <c r="O125" i="3"/>
  <c r="M125" i="3"/>
  <c r="K125" i="3"/>
  <c r="S123" i="3"/>
  <c r="Q123" i="3"/>
  <c r="O123" i="3"/>
  <c r="M123" i="3"/>
  <c r="K123" i="3"/>
  <c r="S122" i="3"/>
  <c r="Q122" i="3"/>
  <c r="O122" i="3"/>
  <c r="M122" i="3"/>
  <c r="K122" i="3"/>
  <c r="S121" i="3"/>
  <c r="Q121" i="3"/>
  <c r="O121" i="3"/>
  <c r="M121" i="3"/>
  <c r="K121" i="3"/>
  <c r="S120" i="3"/>
  <c r="Q120" i="3"/>
  <c r="O120" i="3"/>
  <c r="M120" i="3"/>
  <c r="K120" i="3"/>
  <c r="S118" i="3"/>
  <c r="Q118" i="3"/>
  <c r="O118" i="3"/>
  <c r="M118" i="3"/>
  <c r="K118" i="3"/>
  <c r="S117" i="3"/>
  <c r="Q117" i="3"/>
  <c r="O117" i="3"/>
  <c r="M117" i="3"/>
  <c r="K117" i="3"/>
  <c r="S116" i="3"/>
  <c r="Q116" i="3"/>
  <c r="O116" i="3"/>
  <c r="M116" i="3"/>
  <c r="K116" i="3"/>
  <c r="S115" i="3"/>
  <c r="Q115" i="3"/>
  <c r="O115" i="3"/>
  <c r="M115" i="3"/>
  <c r="K115" i="3"/>
  <c r="S114" i="3"/>
  <c r="Q114" i="3"/>
  <c r="O114" i="3"/>
  <c r="M114" i="3"/>
  <c r="K114" i="3"/>
  <c r="S113" i="3"/>
  <c r="Q113" i="3"/>
  <c r="O113" i="3"/>
  <c r="M113" i="3"/>
  <c r="K113" i="3"/>
  <c r="S112" i="3"/>
  <c r="Q112" i="3"/>
  <c r="O112" i="3"/>
  <c r="M112" i="3"/>
  <c r="I112" i="3"/>
  <c r="K112" i="3" s="1"/>
  <c r="S111" i="3"/>
  <c r="Q111" i="3"/>
  <c r="O111" i="3"/>
  <c r="M111" i="3"/>
  <c r="K111" i="3"/>
  <c r="S110" i="3"/>
  <c r="Q110" i="3"/>
  <c r="O110" i="3"/>
  <c r="M110" i="3"/>
  <c r="K110" i="3"/>
  <c r="S109" i="3"/>
  <c r="Q109" i="3"/>
  <c r="O109" i="3"/>
  <c r="M109" i="3"/>
  <c r="I109" i="3"/>
  <c r="K109" i="3" s="1"/>
  <c r="S108" i="3"/>
  <c r="Q108" i="3"/>
  <c r="O108" i="3"/>
  <c r="M108" i="3"/>
  <c r="I108" i="3"/>
  <c r="K108" i="3" s="1"/>
  <c r="S107" i="3"/>
  <c r="Q107" i="3"/>
  <c r="O107" i="3"/>
  <c r="M107" i="3"/>
  <c r="I107" i="3"/>
  <c r="K107" i="3" s="1"/>
  <c r="S106" i="3"/>
  <c r="Q106" i="3"/>
  <c r="O106" i="3"/>
  <c r="M106" i="3"/>
  <c r="I106" i="3"/>
  <c r="K106" i="3" s="1"/>
  <c r="S105" i="3"/>
  <c r="Q105" i="3"/>
  <c r="O105" i="3"/>
  <c r="M105" i="3"/>
  <c r="K105" i="3"/>
  <c r="S104" i="3"/>
  <c r="Q104" i="3"/>
  <c r="O104" i="3"/>
  <c r="M104" i="3"/>
  <c r="I104" i="3"/>
  <c r="K104" i="3" s="1"/>
  <c r="S103" i="3"/>
  <c r="Q103" i="3"/>
  <c r="O103" i="3"/>
  <c r="M103" i="3"/>
  <c r="K103" i="3"/>
  <c r="S102" i="3"/>
  <c r="Q102" i="3"/>
  <c r="O102" i="3"/>
  <c r="M102" i="3"/>
  <c r="K102" i="3"/>
  <c r="S101" i="3"/>
  <c r="Q101" i="3"/>
  <c r="O101" i="3"/>
  <c r="M101" i="3"/>
  <c r="K101" i="3"/>
  <c r="S100" i="3"/>
  <c r="Q100" i="3"/>
  <c r="O100" i="3"/>
  <c r="M100" i="3"/>
  <c r="K100" i="3"/>
  <c r="S99" i="3"/>
  <c r="Q99" i="3"/>
  <c r="O99" i="3"/>
  <c r="M99" i="3"/>
  <c r="K99" i="3"/>
  <c r="S98" i="3"/>
  <c r="Q98" i="3"/>
  <c r="O98" i="3"/>
  <c r="M98" i="3"/>
  <c r="K98" i="3"/>
  <c r="S97" i="3"/>
  <c r="Q97" i="3"/>
  <c r="O97" i="3"/>
  <c r="M97" i="3"/>
  <c r="I97" i="3"/>
  <c r="K97" i="3" s="1"/>
  <c r="S95" i="3"/>
  <c r="Q95" i="3"/>
  <c r="O95" i="3"/>
  <c r="M95" i="3"/>
  <c r="K95" i="3"/>
  <c r="S94" i="3"/>
  <c r="Q94" i="3"/>
  <c r="O94" i="3"/>
  <c r="M94" i="3"/>
  <c r="K94" i="3"/>
  <c r="S93" i="3"/>
  <c r="Q93" i="3"/>
  <c r="O93" i="3"/>
  <c r="M93" i="3"/>
  <c r="I93" i="3"/>
  <c r="K93" i="3" s="1"/>
  <c r="S92" i="3"/>
  <c r="Q92" i="3"/>
  <c r="O92" i="3"/>
  <c r="M92" i="3"/>
  <c r="K92" i="3"/>
  <c r="S91" i="3"/>
  <c r="Q91" i="3"/>
  <c r="O91" i="3"/>
  <c r="M91" i="3"/>
  <c r="K91" i="3"/>
  <c r="S90" i="3"/>
  <c r="Q90" i="3"/>
  <c r="O90" i="3"/>
  <c r="M90" i="3"/>
  <c r="I90" i="3"/>
  <c r="K90" i="3" s="1"/>
  <c r="S89" i="3"/>
  <c r="Q89" i="3"/>
  <c r="O89" i="3"/>
  <c r="M89" i="3"/>
  <c r="K89" i="3"/>
  <c r="S88" i="3"/>
  <c r="Q88" i="3"/>
  <c r="O88" i="3"/>
  <c r="M88" i="3"/>
  <c r="K88" i="3"/>
  <c r="S86" i="3"/>
  <c r="Q86" i="3"/>
  <c r="O86" i="3"/>
  <c r="M86" i="3"/>
  <c r="I86" i="3"/>
  <c r="K86" i="3" s="1"/>
  <c r="S85" i="3"/>
  <c r="Q85" i="3"/>
  <c r="O85" i="3"/>
  <c r="M85" i="3"/>
  <c r="K85" i="3"/>
  <c r="S84" i="3"/>
  <c r="Q84" i="3"/>
  <c r="O84" i="3"/>
  <c r="M84" i="3"/>
  <c r="K84" i="3"/>
  <c r="S83" i="3"/>
  <c r="Q83" i="3"/>
  <c r="O83" i="3"/>
  <c r="M83" i="3"/>
  <c r="I83" i="3"/>
  <c r="K83" i="3" s="1"/>
  <c r="S82" i="3"/>
  <c r="Q82" i="3"/>
  <c r="O82" i="3"/>
  <c r="M82" i="3"/>
  <c r="I82" i="3"/>
  <c r="K82" i="3" s="1"/>
  <c r="S81" i="3"/>
  <c r="Q81" i="3"/>
  <c r="O81" i="3"/>
  <c r="M81" i="3"/>
  <c r="K81" i="3"/>
  <c r="S80" i="3"/>
  <c r="Q80" i="3"/>
  <c r="O80" i="3"/>
  <c r="M80" i="3"/>
  <c r="I80" i="3"/>
  <c r="K80" i="3" s="1"/>
  <c r="S78" i="3"/>
  <c r="Q78" i="3"/>
  <c r="O78" i="3"/>
  <c r="M78" i="3"/>
  <c r="K78" i="3"/>
  <c r="S77" i="3"/>
  <c r="Q77" i="3"/>
  <c r="O77" i="3"/>
  <c r="M77" i="3"/>
  <c r="K77" i="3"/>
  <c r="S76" i="3"/>
  <c r="Q76" i="3"/>
  <c r="O76" i="3"/>
  <c r="M76" i="3"/>
  <c r="K76" i="3"/>
  <c r="S75" i="3"/>
  <c r="Q75" i="3"/>
  <c r="O75" i="3"/>
  <c r="M75" i="3"/>
  <c r="K75" i="3"/>
  <c r="S74" i="3"/>
  <c r="Q74" i="3"/>
  <c r="O74" i="3"/>
  <c r="M74" i="3"/>
  <c r="K74" i="3"/>
  <c r="S73" i="3"/>
  <c r="Q73" i="3"/>
  <c r="O73" i="3"/>
  <c r="M73" i="3"/>
  <c r="K73" i="3"/>
  <c r="S72" i="3"/>
  <c r="Q72" i="3"/>
  <c r="O72" i="3"/>
  <c r="M72" i="3"/>
  <c r="I72" i="3"/>
  <c r="K72" i="3" s="1"/>
  <c r="S71" i="3"/>
  <c r="Q71" i="3"/>
  <c r="O71" i="3"/>
  <c r="M71" i="3"/>
  <c r="K71" i="3"/>
  <c r="S70" i="3"/>
  <c r="Q70" i="3"/>
  <c r="O70" i="3"/>
  <c r="M70" i="3"/>
  <c r="K70" i="3"/>
  <c r="S69" i="3"/>
  <c r="Q69" i="3"/>
  <c r="O69" i="3"/>
  <c r="M69" i="3"/>
  <c r="K69" i="3"/>
  <c r="S68" i="3"/>
  <c r="Q68" i="3"/>
  <c r="O68" i="3"/>
  <c r="M68" i="3"/>
  <c r="K68" i="3"/>
  <c r="S67" i="3"/>
  <c r="Q67" i="3"/>
  <c r="O67" i="3"/>
  <c r="M67" i="3"/>
  <c r="K67" i="3"/>
  <c r="S66" i="3"/>
  <c r="Q66" i="3"/>
  <c r="O66" i="3"/>
  <c r="M66" i="3"/>
  <c r="K66" i="3"/>
  <c r="S65" i="3"/>
  <c r="Q65" i="3"/>
  <c r="O65" i="3"/>
  <c r="M65" i="3"/>
  <c r="K65" i="3"/>
  <c r="S64" i="3"/>
  <c r="Q64" i="3"/>
  <c r="O64" i="3"/>
  <c r="M64" i="3"/>
  <c r="K64" i="3"/>
  <c r="S63" i="3"/>
  <c r="Q63" i="3"/>
  <c r="O63" i="3"/>
  <c r="M63" i="3"/>
  <c r="K63" i="3"/>
  <c r="S62" i="3"/>
  <c r="Q62" i="3"/>
  <c r="O62" i="3"/>
  <c r="M62" i="3"/>
  <c r="K62" i="3"/>
  <c r="S61" i="3"/>
  <c r="Q61" i="3"/>
  <c r="O61" i="3"/>
  <c r="M61" i="3"/>
  <c r="I61" i="3"/>
  <c r="K61" i="3" s="1"/>
  <c r="S60" i="3"/>
  <c r="Q60" i="3"/>
  <c r="O60" i="3"/>
  <c r="M60" i="3"/>
  <c r="K60" i="3"/>
  <c r="S59" i="3"/>
  <c r="Q59" i="3"/>
  <c r="O59" i="3"/>
  <c r="M59" i="3"/>
  <c r="K59" i="3"/>
  <c r="S58" i="3"/>
  <c r="Q58" i="3"/>
  <c r="O58" i="3"/>
  <c r="M58" i="3"/>
  <c r="K58" i="3"/>
  <c r="S57" i="3"/>
  <c r="Q57" i="3"/>
  <c r="O57" i="3"/>
  <c r="M57" i="3"/>
  <c r="K57" i="3"/>
  <c r="S56" i="3"/>
  <c r="Q56" i="3"/>
  <c r="O56" i="3"/>
  <c r="M56" i="3"/>
  <c r="I56" i="3"/>
  <c r="K56" i="3" s="1"/>
  <c r="S55" i="3"/>
  <c r="Q55" i="3"/>
  <c r="O55" i="3"/>
  <c r="M55" i="3"/>
  <c r="I55" i="3"/>
  <c r="K55" i="3" s="1"/>
  <c r="S54" i="3"/>
  <c r="Q54" i="3"/>
  <c r="O54" i="3"/>
  <c r="M54" i="3"/>
  <c r="K54" i="3"/>
  <c r="S53" i="3"/>
  <c r="Q53" i="3"/>
  <c r="O53" i="3"/>
  <c r="M53" i="3"/>
  <c r="K53" i="3"/>
  <c r="S52" i="3"/>
  <c r="Q52" i="3"/>
  <c r="O52" i="3"/>
  <c r="M52" i="3"/>
  <c r="I52" i="3"/>
  <c r="K52" i="3" s="1"/>
  <c r="S51" i="3"/>
  <c r="Q51" i="3"/>
  <c r="O51" i="3"/>
  <c r="M51" i="3"/>
  <c r="I51" i="3"/>
  <c r="K51" i="3" s="1"/>
  <c r="S50" i="3"/>
  <c r="Q50" i="3"/>
  <c r="O50" i="3"/>
  <c r="M50" i="3"/>
  <c r="K50" i="3"/>
  <c r="S48" i="3"/>
  <c r="Q48" i="3"/>
  <c r="O48" i="3"/>
  <c r="M48" i="3"/>
  <c r="K48" i="3"/>
  <c r="S47" i="3"/>
  <c r="Q47" i="3"/>
  <c r="O47" i="3"/>
  <c r="M47" i="3"/>
  <c r="I47" i="3"/>
  <c r="K47" i="3" s="1"/>
  <c r="S45" i="3"/>
  <c r="Q45" i="3"/>
  <c r="O45" i="3"/>
  <c r="M45" i="3"/>
  <c r="K45" i="3"/>
  <c r="S44" i="3"/>
  <c r="Q44" i="3"/>
  <c r="O44" i="3"/>
  <c r="M44" i="3"/>
  <c r="K44" i="3"/>
  <c r="S43" i="3"/>
  <c r="Q43" i="3"/>
  <c r="O43" i="3"/>
  <c r="M43" i="3"/>
  <c r="K43" i="3"/>
  <c r="S42" i="3"/>
  <c r="Q42" i="3"/>
  <c r="O42" i="3"/>
  <c r="M42" i="3"/>
  <c r="K42" i="3"/>
  <c r="S41" i="3"/>
  <c r="Q41" i="3"/>
  <c r="O41" i="3"/>
  <c r="M41" i="3"/>
  <c r="K41" i="3"/>
  <c r="S40" i="3"/>
  <c r="Q40" i="3"/>
  <c r="O40" i="3"/>
  <c r="M40" i="3"/>
  <c r="I40" i="3"/>
  <c r="K40" i="3" s="1"/>
  <c r="S39" i="3"/>
  <c r="Q39" i="3"/>
  <c r="O39" i="3"/>
  <c r="M39" i="3"/>
  <c r="I39" i="3"/>
  <c r="K39" i="3" s="1"/>
  <c r="S38" i="3"/>
  <c r="Q38" i="3"/>
  <c r="O38" i="3"/>
  <c r="M38" i="3"/>
  <c r="K38" i="3"/>
  <c r="S37" i="3"/>
  <c r="Q37" i="3"/>
  <c r="O37" i="3"/>
  <c r="M37" i="3"/>
  <c r="I37" i="3"/>
  <c r="K37" i="3" s="1"/>
  <c r="S36" i="3"/>
  <c r="Q36" i="3"/>
  <c r="O36" i="3"/>
  <c r="M36" i="3"/>
  <c r="I36" i="3"/>
  <c r="K36" i="3" s="1"/>
  <c r="S35" i="3"/>
  <c r="Q35" i="3"/>
  <c r="O35" i="3"/>
  <c r="M35" i="3"/>
  <c r="K35" i="3"/>
  <c r="S34" i="3"/>
  <c r="Q34" i="3"/>
  <c r="O34" i="3"/>
  <c r="M34" i="3"/>
  <c r="I34" i="3"/>
  <c r="K34" i="3" s="1"/>
  <c r="S33" i="3"/>
  <c r="Q33" i="3"/>
  <c r="O33" i="3"/>
  <c r="M33" i="3"/>
  <c r="K33" i="3"/>
  <c r="S31" i="3"/>
  <c r="Q31" i="3"/>
  <c r="O31" i="3"/>
  <c r="M31" i="3"/>
  <c r="K31" i="3"/>
  <c r="S30" i="3"/>
  <c r="Q30" i="3"/>
  <c r="O30" i="3"/>
  <c r="M30" i="3"/>
  <c r="I30" i="3"/>
  <c r="K30" i="3" s="1"/>
  <c r="S29" i="3"/>
  <c r="Q29" i="3"/>
  <c r="O29" i="3"/>
  <c r="M29" i="3"/>
  <c r="I29" i="3"/>
  <c r="K29" i="3" s="1"/>
  <c r="S28" i="3"/>
  <c r="Q28" i="3"/>
  <c r="O28" i="3"/>
  <c r="M28" i="3"/>
  <c r="K28" i="3"/>
  <c r="S27" i="3"/>
  <c r="Q27" i="3"/>
  <c r="O27" i="3"/>
  <c r="M27" i="3"/>
  <c r="I27" i="3"/>
  <c r="K27" i="3" s="1"/>
  <c r="S26" i="3"/>
  <c r="Q26" i="3"/>
  <c r="O26" i="3"/>
  <c r="M26" i="3"/>
  <c r="I26" i="3"/>
  <c r="K26" i="3" s="1"/>
  <c r="S25" i="3"/>
  <c r="Q25" i="3"/>
  <c r="O25" i="3"/>
  <c r="M25" i="3"/>
  <c r="I25" i="3"/>
  <c r="K25" i="3" s="1"/>
  <c r="S24" i="3"/>
  <c r="Q24" i="3"/>
  <c r="O24" i="3"/>
  <c r="M24" i="3"/>
  <c r="I24" i="3"/>
  <c r="K24" i="3" s="1"/>
  <c r="S23" i="3"/>
  <c r="Q23" i="3"/>
  <c r="O23" i="3"/>
  <c r="M23" i="3"/>
  <c r="K23" i="3"/>
  <c r="S22" i="3"/>
  <c r="Q22" i="3"/>
  <c r="O22" i="3"/>
  <c r="M22" i="3"/>
  <c r="K22" i="3"/>
  <c r="S21" i="3"/>
  <c r="Q21" i="3"/>
  <c r="O21" i="3"/>
  <c r="M21" i="3"/>
  <c r="K21" i="3"/>
  <c r="S19" i="3"/>
  <c r="Q19" i="3"/>
  <c r="O19" i="3"/>
  <c r="M19" i="3"/>
  <c r="K19" i="3"/>
  <c r="S18" i="3"/>
  <c r="Q18" i="3"/>
  <c r="O18" i="3"/>
  <c r="M18" i="3"/>
  <c r="K18" i="3"/>
  <c r="S16" i="3"/>
  <c r="Q16" i="3"/>
  <c r="O16" i="3"/>
  <c r="M16" i="3"/>
  <c r="K16" i="3"/>
  <c r="S15" i="3"/>
  <c r="Q15" i="3"/>
  <c r="O15" i="3"/>
  <c r="M15" i="3"/>
  <c r="K15" i="3"/>
  <c r="S14" i="3"/>
  <c r="Q14" i="3"/>
  <c r="O14" i="3"/>
  <c r="M14" i="3"/>
  <c r="K14" i="3"/>
  <c r="S13" i="3"/>
  <c r="Q13" i="3"/>
  <c r="O13" i="3"/>
  <c r="M13" i="3"/>
  <c r="I13" i="3"/>
  <c r="K13" i="3" s="1"/>
  <c r="S12" i="3"/>
  <c r="Q12" i="3"/>
  <c r="O12" i="3"/>
  <c r="M12" i="3"/>
  <c r="I12" i="3"/>
  <c r="K12" i="3" s="1"/>
  <c r="S11" i="3"/>
  <c r="Q11" i="3"/>
  <c r="O11" i="3"/>
  <c r="M11" i="3"/>
  <c r="I11" i="3"/>
  <c r="K11" i="3" s="1"/>
  <c r="S10" i="3"/>
  <c r="Q10" i="3"/>
  <c r="O10" i="3"/>
  <c r="M10" i="3"/>
  <c r="K10" i="3"/>
  <c r="S9" i="3"/>
  <c r="Q9" i="3"/>
  <c r="O9" i="3"/>
  <c r="M9" i="3"/>
  <c r="K9" i="3"/>
  <c r="S8" i="3"/>
  <c r="Q8" i="3"/>
  <c r="O8" i="3"/>
  <c r="M8" i="3"/>
  <c r="K8" i="3"/>
  <c r="S7" i="3"/>
  <c r="Q7" i="3"/>
  <c r="O7" i="3"/>
  <c r="M7" i="3"/>
  <c r="I7" i="3"/>
  <c r="K7" i="3" s="1"/>
  <c r="S6" i="3"/>
  <c r="Q6" i="3"/>
  <c r="O6" i="3"/>
  <c r="M6" i="3"/>
  <c r="I6" i="3"/>
  <c r="K6" i="3" s="1"/>
  <c r="S5" i="3"/>
  <c r="Q5" i="3"/>
  <c r="O5" i="3"/>
  <c r="M5" i="3"/>
  <c r="I5" i="3"/>
  <c r="K5" i="3" s="1"/>
  <c r="S4" i="3"/>
  <c r="Q4" i="3"/>
  <c r="O4" i="3"/>
  <c r="M4" i="3"/>
  <c r="I4" i="3"/>
  <c r="K4" i="3" s="1"/>
  <c r="S3" i="3"/>
  <c r="Q3" i="3"/>
  <c r="O3" i="3"/>
  <c r="M3" i="3"/>
  <c r="K3" i="3"/>
</calcChain>
</file>

<file path=xl/comments1.xml><?xml version="1.0" encoding="utf-8"?>
<comments xmlns="http://schemas.openxmlformats.org/spreadsheetml/2006/main">
  <authors>
    <author>Jurkowska Agnieszka</author>
  </authors>
  <commentList>
    <comment ref="B20" authorId="0" shapeId="0">
      <text>
        <r>
          <rPr>
            <b/>
            <sz val="12"/>
            <color indexed="81"/>
            <rFont val="Tahoma"/>
            <family val="2"/>
            <charset val="238"/>
          </rPr>
          <t>Jurkowska Agnieszka:</t>
        </r>
        <r>
          <rPr>
            <sz val="12"/>
            <color indexed="81"/>
            <rFont val="Tahoma"/>
            <family val="2"/>
            <charset val="238"/>
          </rPr>
          <t xml:space="preserve">
zamaawiane w 2014 r. - na chwilę obecną nie wiedza czy będą mieli taka potrzebę zakupową</t>
        </r>
      </text>
    </comment>
    <comment ref="B25" authorId="0" shapeId="0">
      <text>
        <r>
          <rPr>
            <b/>
            <sz val="9"/>
            <color indexed="81"/>
            <rFont val="Tahoma"/>
            <family val="2"/>
            <charset val="238"/>
          </rPr>
          <t>Jurkowska Agnieszka:</t>
        </r>
        <r>
          <rPr>
            <sz val="9"/>
            <color indexed="81"/>
            <rFont val="Tahoma"/>
            <family val="2"/>
            <charset val="238"/>
          </rPr>
          <t xml:space="preserve">
</t>
        </r>
        <r>
          <rPr>
            <sz val="11"/>
            <color indexed="81"/>
            <rFont val="Tahoma"/>
            <family val="2"/>
            <charset val="238"/>
          </rPr>
          <t xml:space="preserve">zamowienia realizowane w 2016 r. nie wiadomo czy będą realizowane w 2017 </t>
        </r>
        <r>
          <rPr>
            <sz val="9"/>
            <color indexed="81"/>
            <rFont val="Tahoma"/>
            <family val="2"/>
            <charset val="238"/>
          </rPr>
          <t>r.</t>
        </r>
      </text>
    </comment>
    <comment ref="B26" authorId="0" shapeId="0">
      <text>
        <r>
          <rPr>
            <b/>
            <sz val="11"/>
            <color indexed="81"/>
            <rFont val="Tahoma"/>
            <family val="2"/>
            <charset val="238"/>
          </rPr>
          <t>Jurkowska Agnieszka:</t>
        </r>
        <r>
          <rPr>
            <sz val="11"/>
            <color indexed="81"/>
            <rFont val="Tahoma"/>
            <family val="2"/>
            <charset val="238"/>
          </rPr>
          <t xml:space="preserve">
zamowienia realizowane w 2016 r. nie wiadomo czy będą realizowane w 2017 </t>
        </r>
        <r>
          <rPr>
            <sz val="9"/>
            <color indexed="81"/>
            <rFont val="Tahoma"/>
            <family val="2"/>
            <charset val="238"/>
          </rPr>
          <t>r.</t>
        </r>
      </text>
    </comment>
  </commentList>
</comments>
</file>

<file path=xl/comments2.xml><?xml version="1.0" encoding="utf-8"?>
<comments xmlns="http://schemas.openxmlformats.org/spreadsheetml/2006/main">
  <authors>
    <author>Jurkowska Agnieszka</author>
  </authors>
  <commentList>
    <comment ref="D54" authorId="0" shapeId="0">
      <text>
        <r>
          <rPr>
            <b/>
            <sz val="9"/>
            <color indexed="81"/>
            <rFont val="Tahoma"/>
            <family val="2"/>
            <charset val="238"/>
          </rPr>
          <t>Jurkowska Agnieszka:</t>
        </r>
        <r>
          <rPr>
            <sz val="9"/>
            <color indexed="81"/>
            <rFont val="Tahoma"/>
            <family val="2"/>
            <charset val="238"/>
          </rPr>
          <t xml:space="preserve">
propozycja</t>
        </r>
      </text>
    </comment>
    <comment ref="B62" authorId="0" shapeId="0">
      <text>
        <r>
          <rPr>
            <b/>
            <sz val="12"/>
            <color indexed="81"/>
            <rFont val="Tahoma"/>
            <family val="2"/>
            <charset val="238"/>
          </rPr>
          <t>Jurkowska Agnieszka:</t>
        </r>
        <r>
          <rPr>
            <sz val="12"/>
            <color indexed="81"/>
            <rFont val="Tahoma"/>
            <family val="2"/>
            <charset val="238"/>
          </rPr>
          <t xml:space="preserve">
zamaawiane w 2014 r. - na chwilę obecną nie wiedza czy będą mieli taka potrzebę zakupową</t>
        </r>
      </text>
    </comment>
    <comment ref="D64" authorId="0" shapeId="0">
      <text>
        <r>
          <rPr>
            <b/>
            <sz val="9"/>
            <color indexed="81"/>
            <rFont val="Tahoma"/>
            <family val="2"/>
            <charset val="238"/>
          </rPr>
          <t>Jurkowska Agnieszka:</t>
        </r>
        <r>
          <rPr>
            <sz val="9"/>
            <color indexed="81"/>
            <rFont val="Tahoma"/>
            <family val="2"/>
            <charset val="238"/>
          </rPr>
          <t xml:space="preserve">
propozycja</t>
        </r>
      </text>
    </comment>
    <comment ref="B122" authorId="0" shapeId="0">
      <text>
        <r>
          <rPr>
            <b/>
            <sz val="9"/>
            <color indexed="81"/>
            <rFont val="Tahoma"/>
            <family val="2"/>
            <charset val="238"/>
          </rPr>
          <t>Jurkowska Agnieszka:</t>
        </r>
        <r>
          <rPr>
            <sz val="9"/>
            <color indexed="81"/>
            <rFont val="Tahoma"/>
            <family val="2"/>
            <charset val="238"/>
          </rPr>
          <t xml:space="preserve">
</t>
        </r>
        <r>
          <rPr>
            <sz val="11"/>
            <color indexed="81"/>
            <rFont val="Tahoma"/>
            <family val="2"/>
            <charset val="238"/>
          </rPr>
          <t xml:space="preserve">zamowienia realizowane w 2016 r. nie wiadomo czy będą realizowane w 2017 </t>
        </r>
        <r>
          <rPr>
            <sz val="9"/>
            <color indexed="81"/>
            <rFont val="Tahoma"/>
            <family val="2"/>
            <charset val="238"/>
          </rPr>
          <t>r.</t>
        </r>
      </text>
    </comment>
    <comment ref="B123" authorId="0" shapeId="0">
      <text>
        <r>
          <rPr>
            <b/>
            <sz val="11"/>
            <color indexed="81"/>
            <rFont val="Tahoma"/>
            <family val="2"/>
            <charset val="238"/>
          </rPr>
          <t>Jurkowska Agnieszka:</t>
        </r>
        <r>
          <rPr>
            <sz val="11"/>
            <color indexed="81"/>
            <rFont val="Tahoma"/>
            <family val="2"/>
            <charset val="238"/>
          </rPr>
          <t xml:space="preserve">
zamowienia realizowane w 2016 r. nie wiadomo czy będą realizowane w 2017 </t>
        </r>
        <r>
          <rPr>
            <sz val="9"/>
            <color indexed="81"/>
            <rFont val="Tahoma"/>
            <family val="2"/>
            <charset val="238"/>
          </rPr>
          <t>r.</t>
        </r>
      </text>
    </comment>
    <comment ref="B159" authorId="0" shapeId="0">
      <text>
        <r>
          <rPr>
            <b/>
            <sz val="9"/>
            <color indexed="81"/>
            <rFont val="Tahoma"/>
            <family val="2"/>
            <charset val="238"/>
          </rPr>
          <t>Jurkowska Agnieszka:</t>
        </r>
        <r>
          <rPr>
            <sz val="9"/>
            <color indexed="81"/>
            <rFont val="Tahoma"/>
            <family val="2"/>
            <charset val="238"/>
          </rPr>
          <t xml:space="preserve">
</t>
        </r>
        <r>
          <rPr>
            <sz val="11"/>
            <color indexed="81"/>
            <rFont val="Tahoma"/>
            <family val="2"/>
            <charset val="238"/>
          </rPr>
          <t>zamowienia</t>
        </r>
        <r>
          <rPr>
            <sz val="12"/>
            <color indexed="81"/>
            <rFont val="Tahoma"/>
            <family val="2"/>
            <charset val="238"/>
          </rPr>
          <t xml:space="preserve"> realizowane w 2016 r. nie wiadomo czy będą realizowane w 2017 r.</t>
        </r>
      </text>
    </comment>
  </commentList>
</comments>
</file>

<file path=xl/comments3.xml><?xml version="1.0" encoding="utf-8"?>
<comments xmlns="http://schemas.openxmlformats.org/spreadsheetml/2006/main">
  <authors>
    <author>Jurkowska Agnieszka</author>
  </authors>
  <commentList>
    <comment ref="D54" authorId="0" shapeId="0">
      <text>
        <r>
          <rPr>
            <b/>
            <sz val="9"/>
            <color indexed="81"/>
            <rFont val="Tahoma"/>
            <family val="2"/>
            <charset val="238"/>
          </rPr>
          <t>Jurkowska Agnieszka:</t>
        </r>
        <r>
          <rPr>
            <sz val="9"/>
            <color indexed="81"/>
            <rFont val="Tahoma"/>
            <family val="2"/>
            <charset val="238"/>
          </rPr>
          <t xml:space="preserve">
propozycja</t>
        </r>
      </text>
    </comment>
    <comment ref="B62" authorId="0" shapeId="0">
      <text>
        <r>
          <rPr>
            <b/>
            <sz val="12"/>
            <color indexed="81"/>
            <rFont val="Tahoma"/>
            <family val="2"/>
            <charset val="238"/>
          </rPr>
          <t>Jurkowska Agnieszka:</t>
        </r>
        <r>
          <rPr>
            <sz val="12"/>
            <color indexed="81"/>
            <rFont val="Tahoma"/>
            <family val="2"/>
            <charset val="238"/>
          </rPr>
          <t xml:space="preserve">
zamaawiane w 2014 r. - na chwilę obecną nie wiedza czy będą mieli taka potrzebę zakupową</t>
        </r>
      </text>
    </comment>
    <comment ref="D64" authorId="0" shapeId="0">
      <text>
        <r>
          <rPr>
            <b/>
            <sz val="9"/>
            <color indexed="81"/>
            <rFont val="Tahoma"/>
            <family val="2"/>
            <charset val="238"/>
          </rPr>
          <t>Jurkowska Agnieszka:</t>
        </r>
        <r>
          <rPr>
            <sz val="9"/>
            <color indexed="81"/>
            <rFont val="Tahoma"/>
            <family val="2"/>
            <charset val="238"/>
          </rPr>
          <t xml:space="preserve">
propozycja</t>
        </r>
      </text>
    </comment>
    <comment ref="J64" authorId="0" shapeId="0">
      <text>
        <r>
          <rPr>
            <b/>
            <sz val="9"/>
            <color indexed="81"/>
            <rFont val="Tahoma"/>
            <family val="2"/>
            <charset val="238"/>
          </rPr>
          <t>Jurkowska Agnieszka:</t>
        </r>
        <r>
          <rPr>
            <sz val="9"/>
            <color indexed="81"/>
            <rFont val="Tahoma"/>
            <family val="2"/>
            <charset val="238"/>
          </rPr>
          <t xml:space="preserve">
cena rynkowa</t>
        </r>
      </text>
    </comment>
    <comment ref="B122" authorId="0" shapeId="0">
      <text>
        <r>
          <rPr>
            <b/>
            <sz val="9"/>
            <color indexed="81"/>
            <rFont val="Tahoma"/>
            <family val="2"/>
            <charset val="238"/>
          </rPr>
          <t>Jurkowska Agnieszka:</t>
        </r>
        <r>
          <rPr>
            <sz val="9"/>
            <color indexed="81"/>
            <rFont val="Tahoma"/>
            <family val="2"/>
            <charset val="238"/>
          </rPr>
          <t xml:space="preserve">
</t>
        </r>
        <r>
          <rPr>
            <sz val="11"/>
            <color indexed="81"/>
            <rFont val="Tahoma"/>
            <family val="2"/>
            <charset val="238"/>
          </rPr>
          <t xml:space="preserve">zamowienia realizowane w 2016 r. nie wiadomo czy będą realizowane w 2017 </t>
        </r>
        <r>
          <rPr>
            <sz val="9"/>
            <color indexed="81"/>
            <rFont val="Tahoma"/>
            <family val="2"/>
            <charset val="238"/>
          </rPr>
          <t>r.</t>
        </r>
      </text>
    </comment>
    <comment ref="B123" authorId="0" shapeId="0">
      <text>
        <r>
          <rPr>
            <b/>
            <sz val="11"/>
            <color indexed="81"/>
            <rFont val="Tahoma"/>
            <family val="2"/>
            <charset val="238"/>
          </rPr>
          <t>Jurkowska Agnieszka:</t>
        </r>
        <r>
          <rPr>
            <sz val="11"/>
            <color indexed="81"/>
            <rFont val="Tahoma"/>
            <family val="2"/>
            <charset val="238"/>
          </rPr>
          <t xml:space="preserve">
zamowienia realizowane w 2016 r. nie wiadomo czy będą realizowane w 2017 </t>
        </r>
        <r>
          <rPr>
            <sz val="9"/>
            <color indexed="81"/>
            <rFont val="Tahoma"/>
            <family val="2"/>
            <charset val="238"/>
          </rPr>
          <t>r.</t>
        </r>
      </text>
    </comment>
    <comment ref="B159" authorId="0" shapeId="0">
      <text>
        <r>
          <rPr>
            <b/>
            <sz val="9"/>
            <color indexed="81"/>
            <rFont val="Tahoma"/>
            <family val="2"/>
            <charset val="238"/>
          </rPr>
          <t>Jurkowska Agnieszka:</t>
        </r>
        <r>
          <rPr>
            <sz val="9"/>
            <color indexed="81"/>
            <rFont val="Tahoma"/>
            <family val="2"/>
            <charset val="238"/>
          </rPr>
          <t xml:space="preserve">
</t>
        </r>
        <r>
          <rPr>
            <sz val="11"/>
            <color indexed="81"/>
            <rFont val="Tahoma"/>
            <family val="2"/>
            <charset val="238"/>
          </rPr>
          <t>zamowienia</t>
        </r>
        <r>
          <rPr>
            <sz val="12"/>
            <color indexed="81"/>
            <rFont val="Tahoma"/>
            <family val="2"/>
            <charset val="238"/>
          </rPr>
          <t xml:space="preserve"> realizowane w 2016 r. nie wiadomo czy będą realizowane w 2017 r.</t>
        </r>
      </text>
    </comment>
  </commentList>
</comments>
</file>

<file path=xl/comments4.xml><?xml version="1.0" encoding="utf-8"?>
<comments xmlns="http://schemas.openxmlformats.org/spreadsheetml/2006/main">
  <authors>
    <author>Jurkowska Agnieszka</author>
  </authors>
  <commentList>
    <comment ref="D54" authorId="0" shapeId="0">
      <text>
        <r>
          <rPr>
            <b/>
            <sz val="9"/>
            <color indexed="81"/>
            <rFont val="Tahoma"/>
            <family val="2"/>
            <charset val="238"/>
          </rPr>
          <t>Jurkowska Agnieszka:</t>
        </r>
        <r>
          <rPr>
            <sz val="9"/>
            <color indexed="81"/>
            <rFont val="Tahoma"/>
            <family val="2"/>
            <charset val="238"/>
          </rPr>
          <t xml:space="preserve">
propozycja</t>
        </r>
      </text>
    </comment>
    <comment ref="B62" authorId="0" shapeId="0">
      <text>
        <r>
          <rPr>
            <b/>
            <sz val="12"/>
            <color indexed="81"/>
            <rFont val="Tahoma"/>
            <family val="2"/>
            <charset val="238"/>
          </rPr>
          <t>Jurkowska Agnieszka:</t>
        </r>
        <r>
          <rPr>
            <sz val="12"/>
            <color indexed="81"/>
            <rFont val="Tahoma"/>
            <family val="2"/>
            <charset val="238"/>
          </rPr>
          <t xml:space="preserve">
zamaawiane w 2014 r. - na chwilę obecną nie wiedza czy będą mieli taka potrzebę zakupową</t>
        </r>
      </text>
    </comment>
    <comment ref="D64" authorId="0" shapeId="0">
      <text>
        <r>
          <rPr>
            <b/>
            <sz val="9"/>
            <color indexed="81"/>
            <rFont val="Tahoma"/>
            <family val="2"/>
            <charset val="238"/>
          </rPr>
          <t>Jurkowska Agnieszka:</t>
        </r>
        <r>
          <rPr>
            <sz val="9"/>
            <color indexed="81"/>
            <rFont val="Tahoma"/>
            <family val="2"/>
            <charset val="238"/>
          </rPr>
          <t xml:space="preserve">
propozycja</t>
        </r>
      </text>
    </comment>
    <comment ref="J64" authorId="0" shapeId="0">
      <text>
        <r>
          <rPr>
            <b/>
            <sz val="9"/>
            <color indexed="81"/>
            <rFont val="Tahoma"/>
            <family val="2"/>
            <charset val="238"/>
          </rPr>
          <t>Jurkowska Agnieszka:</t>
        </r>
        <r>
          <rPr>
            <sz val="9"/>
            <color indexed="81"/>
            <rFont val="Tahoma"/>
            <family val="2"/>
            <charset val="238"/>
          </rPr>
          <t xml:space="preserve">
cena rynkowa</t>
        </r>
      </text>
    </comment>
    <comment ref="B122" authorId="0" shapeId="0">
      <text>
        <r>
          <rPr>
            <b/>
            <sz val="9"/>
            <color indexed="81"/>
            <rFont val="Tahoma"/>
            <family val="2"/>
            <charset val="238"/>
          </rPr>
          <t>Jurkowska Agnieszka:</t>
        </r>
        <r>
          <rPr>
            <sz val="9"/>
            <color indexed="81"/>
            <rFont val="Tahoma"/>
            <family val="2"/>
            <charset val="238"/>
          </rPr>
          <t xml:space="preserve">
</t>
        </r>
        <r>
          <rPr>
            <sz val="11"/>
            <color indexed="81"/>
            <rFont val="Tahoma"/>
            <family val="2"/>
            <charset val="238"/>
          </rPr>
          <t xml:space="preserve">zamowienia realizowane w 2016 r. nie wiadomo czy będą realizowane w 2017 </t>
        </r>
        <r>
          <rPr>
            <sz val="9"/>
            <color indexed="81"/>
            <rFont val="Tahoma"/>
            <family val="2"/>
            <charset val="238"/>
          </rPr>
          <t>r.</t>
        </r>
      </text>
    </comment>
    <comment ref="B123" authorId="0" shapeId="0">
      <text>
        <r>
          <rPr>
            <b/>
            <sz val="11"/>
            <color indexed="81"/>
            <rFont val="Tahoma"/>
            <family val="2"/>
            <charset val="238"/>
          </rPr>
          <t>Jurkowska Agnieszka:</t>
        </r>
        <r>
          <rPr>
            <sz val="11"/>
            <color indexed="81"/>
            <rFont val="Tahoma"/>
            <family val="2"/>
            <charset val="238"/>
          </rPr>
          <t xml:space="preserve">
zamowienia realizowane w 2016 r. nie wiadomo czy będą realizowane w 2017 </t>
        </r>
        <r>
          <rPr>
            <sz val="9"/>
            <color indexed="81"/>
            <rFont val="Tahoma"/>
            <family val="2"/>
            <charset val="238"/>
          </rPr>
          <t>r.</t>
        </r>
      </text>
    </comment>
    <comment ref="B159" authorId="0" shapeId="0">
      <text>
        <r>
          <rPr>
            <b/>
            <sz val="9"/>
            <color indexed="81"/>
            <rFont val="Tahoma"/>
            <family val="2"/>
            <charset val="238"/>
          </rPr>
          <t>Jurkowska Agnieszka:</t>
        </r>
        <r>
          <rPr>
            <sz val="9"/>
            <color indexed="81"/>
            <rFont val="Tahoma"/>
            <family val="2"/>
            <charset val="238"/>
          </rPr>
          <t xml:space="preserve">
</t>
        </r>
        <r>
          <rPr>
            <sz val="11"/>
            <color indexed="81"/>
            <rFont val="Tahoma"/>
            <family val="2"/>
            <charset val="238"/>
          </rPr>
          <t>zamowienia</t>
        </r>
        <r>
          <rPr>
            <sz val="12"/>
            <color indexed="81"/>
            <rFont val="Tahoma"/>
            <family val="2"/>
            <charset val="238"/>
          </rPr>
          <t xml:space="preserve"> realizowane w 2016 r. nie wiadomo czy będą realizowane w 2017 r.</t>
        </r>
      </text>
    </comment>
  </commentList>
</comments>
</file>

<file path=xl/sharedStrings.xml><?xml version="1.0" encoding="utf-8"?>
<sst xmlns="http://schemas.openxmlformats.org/spreadsheetml/2006/main" count="3876" uniqueCount="593">
  <si>
    <t>L.p.</t>
  </si>
  <si>
    <t>Nazwa</t>
  </si>
  <si>
    <t>Opis</t>
  </si>
  <si>
    <t>Proponowana technika dekoracji</t>
  </si>
  <si>
    <t xml:space="preserve">Proponowane opakowanie (Zalecane pakowanie każdego przedmiotu indywidualnie) </t>
  </si>
  <si>
    <t>Kolor</t>
  </si>
  <si>
    <t>Logowanie/ Znakowanie</t>
  </si>
  <si>
    <t>Akumulator powerbank 2200MAH</t>
  </si>
  <si>
    <t>Plastik ABS i PC. Akumulator 2200 mAh. Ładowany dołączonym kablem USB. Posiada diody informujące o stanie naładowania.  Kompatybilny z większością smartfonów, tabletów oraz z innymi urządzeniami zasilanymi na USB. Powerbank można ładować z portu USB laptopa lub komputera.  Zapakowany w biały kartonik. Kolor magenta lub biały</t>
  </si>
  <si>
    <t>Tampodruk</t>
  </si>
  <si>
    <t>Pakowany indywidualnie w Kartonowe pudełko</t>
  </si>
  <si>
    <t xml:space="preserve">Logo, adres www - zgodne z SIW Marki Tauron. </t>
  </si>
  <si>
    <t>Akumulator powerbank 5600MAH</t>
  </si>
  <si>
    <t>Plastik ABS. Akumulator ze zintegrowanymi kablami Micro-USB oraz USB, które pozwalają ładować dwa urządzenia jednocześnie. Akumulator 5600 mAh Li-on z wyjściem do 2A. Kompatybilny z większością smartfonów, tabletów oraz z innymi urządzeniami zasilanymi na USB. Powerbank można ładować z portu USB laptopa lub komputera. Zapakowany w przeźroczyste pudełko upominkowe. Kolor magenta lub czarny</t>
  </si>
  <si>
    <t>Przeźroczyste pudełko upominkowe</t>
  </si>
  <si>
    <t>Głośnik Bluetooth</t>
  </si>
  <si>
    <t>Plastik ABS. Mini głośnik na Bluetooth o bezprzewodowym zasięgu do 10 metrów. Zestaw zawiera kabel do ładowania USB oraz kabel audio jack 3,5mm. Zapakowany w pudełko upominkowe. Kształt walca. Wym. Ok. Ø4,3x5cm. Kolor magenta/szary/czarny/biały</t>
  </si>
  <si>
    <t>Pakowane indywidualnie w Pudełko upominkowe</t>
  </si>
  <si>
    <t>Portfel na smartfon</t>
  </si>
  <si>
    <t>Materiał: brezent. Portfel na smartfon z min. 3 przegródkami na karty. W pudełku upominkowym. Wym. 8,1x12,6cm. Kolor czarny/brązowy/czerwony</t>
  </si>
  <si>
    <t>Sitodruk</t>
  </si>
  <si>
    <t>Etui na telefon</t>
  </si>
  <si>
    <t>100% poliester. Etui wyposażone w odczepiany karabińczyk i sznurek. Kolor magenta.</t>
  </si>
  <si>
    <t>Pakowane indywidualnie w Woreczek foliowy/ celofanowy</t>
  </si>
  <si>
    <t xml:space="preserve">Pamięć USB 4 GB </t>
  </si>
  <si>
    <t>Pamięć USB, USB min. 2.0, min. Prędkość zapisu 15 MB/s. Kolor dominujący: magenta</t>
  </si>
  <si>
    <t xml:space="preserve">Pamięć USB 16 GB </t>
  </si>
  <si>
    <t>Pamięć USB, USB 3.0, min. Prędkość zapisu 15 MB/s. Kolor dominujący: magenta</t>
  </si>
  <si>
    <t>Plecak  "worek", poliester</t>
  </si>
  <si>
    <t>Poliester 210D. Duża główna przegroda zamykana ściąganym sznurkiem. Sznurek zaprojektowany tak, by plecak można było nosić również na ramieniu. Wym. 44x33cm. Kolor magenta</t>
  </si>
  <si>
    <t>Opakowanie</t>
  </si>
  <si>
    <t>Torba firmowa na materiały reklamowe - duża</t>
  </si>
  <si>
    <t>kolor: magentowy, uszy białe. Logo w kontrze z jednej strony, adres www w kontrze z drugiej strony. Papier: kreda 170g, 1+1, folia błysk; wymiary: 45x35x16 cm. Wzmocnione dno. WYMIARY NIE DO MODYFIKACJI</t>
  </si>
  <si>
    <t>Nadruk</t>
  </si>
  <si>
    <t>Torba firmowa na materiały reklamowe - średnia</t>
  </si>
  <si>
    <t>kolor: magentowy,uszy białe. Logo w kontrze z jednej strony, adres www w kontrze z drugiej strony. Papier: kreda 170g, 1+1, folia błysk; wymiary: 24x38x7 cm.  WYMIARY NIE DO MODYFIKACJI</t>
  </si>
  <si>
    <t>Torba firmowa na materiały firmowe - mała</t>
  </si>
  <si>
    <t>kolor: magentowy,uszy białe. Logo w kontrze z jednej strony, adres www w kontrze z drugiej strony. Papier: kreda 135g, 1+1, folia błysk; wymiary : 16x23x7 cm.  WYMIARY NIE DO MODYFIKACJI</t>
  </si>
  <si>
    <t>Torba firmowa na materiały firmowe - na wino</t>
  </si>
  <si>
    <t>kolor: magentowy,uszy białe. Logo w kontrze z jednej strony, adres www w kontrze z drugiej strony. Papier: kreda 135g, 1+1, folia błysk; wymiary : 39x16x8 cm.  WYMIARY NIE DO MODYFIKACJI</t>
  </si>
  <si>
    <t xml:space="preserve">Plecak miejski                                                                 </t>
  </si>
  <si>
    <t>Poliester 600D. Główna przegroda na zamek z kieszenią wewnątrz. Z przodu kieszeń. Regulowane wyściełane ramiączka oraz wzmocniony uchwyt do przenoszenia. Wym. 32x14x41. kolor magenta/szary</t>
  </si>
  <si>
    <t>Pawkowane indywidualnie w Woreczek foliowy/ celofanowy</t>
  </si>
  <si>
    <t xml:space="preserve">Torba sportowa                                                                                                                         </t>
  </si>
  <si>
    <t>Materiał poliester, odczepiany pasek na ramię z miękką podkładką, jedna duża kieszeń oraz dwie małe kieszenie na bokach, wymiary min. 50 x 25 x 30 cm. Kolor dominujący magenta</t>
  </si>
  <si>
    <t>Torba na zakupy non woven</t>
  </si>
  <si>
    <t xml:space="preserve"> Włóknina non-woven 80g/m2. Torba bez przegródek. Wzmocnione ramiączka dla lepszej wytrzymałości. Długość uchwytów umożliwiająca noszenie torby na ramieniu  Wym.: 40cm (pion) x 38 cm (poziom). Kolor magenta, logo - wymiary w podstawie: min. 25 cm</t>
  </si>
  <si>
    <t>Akcesoria osobiste i podróżne</t>
  </si>
  <si>
    <t>Portfel męski ze skóry naturalnej</t>
  </si>
  <si>
    <t xml:space="preserve">Skóra licowa naturalna. Logo  tłoczone, kolor czarny, posiada: kieszenie na banknoty, kieszenie na bilon, kieszenie na karty płatnicze, kieszenie uniwersalne </t>
  </si>
  <si>
    <t>Tłoczone logo</t>
  </si>
  <si>
    <t>Portfel damski ze skóry naturalnej</t>
  </si>
  <si>
    <r>
      <t>Skóra licowa naturalna. Logo  tłoczone, kolor czerwony lub czarny, posiada</t>
    </r>
    <r>
      <rPr>
        <sz val="11"/>
        <color rgb="FF000000"/>
        <rFont val="Calibri"/>
        <family val="2"/>
        <charset val="238"/>
        <scheme val="minor"/>
      </rPr>
      <t>:  kieszenie na banknoty, kieszenie na bilon, kieszenie na karty kredytowe, kieszenie uniwersalne</t>
    </r>
  </si>
  <si>
    <t>Parasole</t>
  </si>
  <si>
    <t>Parasol z automatycznym otwieraniem  i zamykaniem 3 sekcje 21.5"</t>
  </si>
  <si>
    <t>Składany 3-sekcyjny parasol z automatycznym otwieraniem i przyciskiem zamykania. Metalowy szkielet oraz plastikowy uchwyt. Parasol posiada pokrowiec. Wym. ok. Ø98x28cm. Kolor magenta/szary/czarny</t>
  </si>
  <si>
    <t>Pakowane indywidualnie w Pokrowiec</t>
  </si>
  <si>
    <t>Parasol z automatycznym otwieraniem, długi, 23.5"</t>
  </si>
  <si>
    <t>Nieskładany parasol z metalową konstrukcją, metalowym stelażem. Wym. ok. 102x102x85cm. Kolor magenta/szary/czarny</t>
  </si>
  <si>
    <t>Kapelusz składany</t>
  </si>
  <si>
    <t>Składany kapelusz w dopasowanym kolorystycznie pokrowcu, materiały: polyester, ABS, metal, wymiary: średnica po rozłożeniu 38 cm, po złożeniu: 5x5cm, kolor magenta</t>
  </si>
  <si>
    <t>Woreczek foliowy/ celofanowy (opakowanie zbiorcze)</t>
  </si>
  <si>
    <t>Frotka pochłaniająca pot</t>
  </si>
  <si>
    <t>Bawełna. Miękka i chłonna opaska na nadgarstek. Wym. 7,5x7x1cm. Kolor magenta</t>
  </si>
  <si>
    <t>Transfer</t>
  </si>
  <si>
    <t>Pakowana indywidualnie w Woreczek foliowy/ celofanowy</t>
  </si>
  <si>
    <t xml:space="preserve">Czapka z daszkiem </t>
  </si>
  <si>
    <t>Kolor magenta lub szary, bawełniana, 5-panelowa czapka z daszkiem, zapinana na rzep. Logo z przodu czapki 1 pozycja, kolor biały.</t>
  </si>
  <si>
    <t xml:space="preserve">Kapelusz </t>
  </si>
  <si>
    <t>Poliester, Kapelusz z krótkim rondem, Ø18,5x10,5, Kolor magenta</t>
  </si>
  <si>
    <t>Bluza z kapturem damska</t>
  </si>
  <si>
    <t>Bluza damska w kolorze magentowym, 80% bawełna, 20% poliester, gramatura: 320g/m2. Reglan z kapturem. Kaptur wykończony T-shirtówką w kolorze białym 100% bawełna + sznurek w kolorze magentowym. Z przodu kieszeń typu kangurek, haft logo z przodu po lewej stronie na piersi.</t>
  </si>
  <si>
    <t>Haft</t>
  </si>
  <si>
    <t>Pakowany indywidualnie w Woreczek foliowy/ celofanowy</t>
  </si>
  <si>
    <t>Bluza z kapturem męska</t>
  </si>
  <si>
    <t>Bluza męska w kolorze szarym, 80% bawełna, 20% poliester,  gramatura: 320g/m2.  Reglan z kapturem. Kaptur wykończony T-shirtówką w kolorze białym 100% bawełna + sznurek w kolorze szarym. Z przodu kieszeń typu kangurek, haft logo z przodu po lewej stronie na piersi.</t>
  </si>
  <si>
    <t>Polar damski</t>
  </si>
  <si>
    <t>Polar męski</t>
  </si>
  <si>
    <t>Polar męski w kolorze szarym, materiał: biruna 300 g/m2 antypilingowy. 2 kieszenie boczne + zamek błyskawiczny na całości polara. zamki błyskawiczne zakończone przywieszkami, podszewka siatkowa. haft logo z przodu po lewej stronie na piersi, oraz haft strony www na stójce.</t>
  </si>
  <si>
    <t>Koszulka polo damska</t>
  </si>
  <si>
    <t>Kolor magentowy; taliowana; 100% bawełna; dekolt w kształcie V; haft logo z przodu po lewej stronie na piersi.</t>
  </si>
  <si>
    <t>Koszulka polo męska</t>
  </si>
  <si>
    <t xml:space="preserve">Kolor szary; 100% bawełna; haft logo z przodu po lewej stronie na piersi. </t>
  </si>
  <si>
    <t>Apaszka/bandama</t>
  </si>
  <si>
    <t>Bandama, trójkątna o bokach 50x50, mat. bawełna, Kolor magenta -  logo białe powtórzone kilkukrotnie w formie wzoru</t>
  </si>
  <si>
    <t>Pasek męski</t>
  </si>
  <si>
    <t>Wykonany ze skóry naturalnej w kolorze czarnym,  szerokość ok. 3,5 cm. Klamra w kolorze srebrnym (możliwość jej wypięcia i regulacji długości paska). Zapakowany w pudełko z logotypem.</t>
  </si>
  <si>
    <t>Tłoczenie</t>
  </si>
  <si>
    <t>Pakowany indywidualnie w Pudełko upominkowe</t>
  </si>
  <si>
    <t>Motylki do pływania dla dzieci</t>
  </si>
  <si>
    <t>Wymiary: 22,5 x 14 cm, zestaw zawiera 2 sztuki, Nadruk logo na każdej sztuce. Kolor magenta</t>
  </si>
  <si>
    <t>Piłka plażowa</t>
  </si>
  <si>
    <t>Kolor: magenta, wymiary: ok. Ø28 cm. materiał: 0,17 mm PVC. Nadruk na 1 panelu</t>
  </si>
  <si>
    <t>Kubek termiczny</t>
  </si>
  <si>
    <t xml:space="preserve"> Podwójne ścianki, stal nierdzewna na zewnątrz i wewnątrz, pojemność min. 300 ml . Kolor magenta/szary/czarny/biały</t>
  </si>
  <si>
    <t>Peleryna w plastikowej kuli z karabińczykiem</t>
  </si>
  <si>
    <t>PVC, Plastic, Peleryna w plastikowej kuli z karabińczykiem, Ø6,4x12,8cm, Kolor kuli magenta/biały/szary</t>
  </si>
  <si>
    <t>Ręcznik plażowy</t>
  </si>
  <si>
    <t>Rozmiar: 70 x 140 cm, Gramatura: 400 g, podwójna przędza, miękka. Kolor ręcznika: magenta, Znakowanie: haft 15 cm</t>
  </si>
  <si>
    <t>Materac do pływania</t>
  </si>
  <si>
    <t>Materac dmuchany w kolorze magenta, wymiary: 183 x 69 cm</t>
  </si>
  <si>
    <t>Okulary przeciwsłoneczne</t>
  </si>
  <si>
    <t xml:space="preserve">Kolor magenta, nadruk na zauszniku, filtr UV400, pokrowiec zamykany na sznurek. Logo na okularach i pokrowcu. </t>
  </si>
  <si>
    <t>Tampodruk/ Sitodruk</t>
  </si>
  <si>
    <t>Pakowane indywidualnie w pokrowiec zamykany na sznurek</t>
  </si>
  <si>
    <t>Bidon z karabińczykiem</t>
  </si>
  <si>
    <t>Butelka z pojedynczymi ściankami oraz zakręcanym wieczkiem. Kolor: magenta Pojemność 350 ml. Aluminium. Znakowanie grawer - jedna pozycja. Wym.: Średnica6,5x17,5cm, Kolor Magenta</t>
  </si>
  <si>
    <t>Grawerowanie/Tampodruk</t>
  </si>
  <si>
    <t xml:space="preserve">Termos </t>
  </si>
  <si>
    <t>Stal nierdzewna, Pojemność min. 500 ml, zakręcany, nakrętka z funkcją kubka. Kolor magenta/szary</t>
  </si>
  <si>
    <t xml:space="preserve">Ślizg </t>
  </si>
  <si>
    <t>Ślizg zimowy, wykonany z elastycznego plastiku. Kolor magenta/szary</t>
  </si>
  <si>
    <t>Pasek do nart</t>
  </si>
  <si>
    <t xml:space="preserve">Pasek do spinania nart, kolor magenta/szary/czarny, zapinany na rzep, </t>
  </si>
  <si>
    <t>Torba na buty narciarskie</t>
  </si>
  <si>
    <t xml:space="preserve">Torba na buty narciarskie, materiał poliester, zamykana na zamek błyskawiczny, kolor czarny/ szary/ magenta. </t>
  </si>
  <si>
    <t>Dzwonek rowerowy</t>
  </si>
  <si>
    <t>Dzwonek plastikowy o śr. 60 mm / z elementem ruchomym. Kolor magenta/szary/czarny/biały</t>
  </si>
  <si>
    <t>T-shirt damski/męski</t>
  </si>
  <si>
    <t>Gramatura 190 g/m3, 100 % bawełna, szwy boczne, pakowany w jednostkowy woreczek (damski t-shirt: taliowany), znakowanie: logo Tauron. Kolor magenta/szary/czarny/biały</t>
  </si>
  <si>
    <t>Skrobaczka do szyb</t>
  </si>
  <si>
    <t>Plastik. Plastikowa skrobaczka do szyb. Wym. Ok. 21,5x8,8x1,2cm. Kolor magenta</t>
  </si>
  <si>
    <t xml:space="preserve">Piłeczki do tenisa ziemnego </t>
  </si>
  <si>
    <t>W komplecie 3 sztuki, wykonane z kauczuku z domieszką polipropylenu, warstwa zewnętrzna wykonana z włókna sztucznego, opakowanie: woreczek, kolor piłek magenta</t>
  </si>
  <si>
    <t>Kubek ceramiczny</t>
  </si>
  <si>
    <t>Kubek z uchem, Ceramika. Pojemnośc min. 250ml, cały w jednym kolorze, kolory magenta/szary/biały/czarny. Logo w jednym miejscu, Wym.: wysokość 11cm, średnica 8,4 cm (na górze), kształt zwężający się ku dołowi</t>
  </si>
  <si>
    <t>Żelki słodkie piramidki</t>
  </si>
  <si>
    <t>Zawartość: mini żelki około 20 g.; opakowanie: magentowe z logo.</t>
  </si>
  <si>
    <t xml:space="preserve">Cukierki w kształcie tic-taków  </t>
  </si>
  <si>
    <t xml:space="preserve">Opakowanie 16 g (mix kolorów - biały, różowy). etykietka z indywidualną grafiką full color. Ważność cukierków 24 m-ce </t>
  </si>
  <si>
    <t>Lizak</t>
  </si>
  <si>
    <t>Smaki: owocowy, Format opakowania: 120 x 35 mm, opakowanie kolor magenta.</t>
  </si>
  <si>
    <t>Czekoladka</t>
  </si>
  <si>
    <t>Opakowanie zbiorcze</t>
  </si>
  <si>
    <t>Bombonierka</t>
  </si>
  <si>
    <t>Bombonierka box, zawartość  9 szt czekoladek 12g, opakowanie: papier ozdobny perlisty, wymiar opakowania: 150 x 150 x 20 mm, wstążka w kolorze magenta, logo na opakowaniu, nadruk full color, Czekoladki: czekolada mleczna z nadzieniem, banderolki na czekoladkach, nadruk full color, pakowane w folię srebrną</t>
  </si>
  <si>
    <t>Smycz materiałowa</t>
  </si>
  <si>
    <t>Smycz materiałowa wykonana techniką sublimacji. Szerokość smyczy 20 mm, nadruk logo w formie wzoru po obu stronach. Dodatkowo karabińczyk i złączka na tel. komórkowy odczepiana.</t>
  </si>
  <si>
    <t>Kartonowe pudełko</t>
  </si>
  <si>
    <t>Smycz odblaskowa</t>
  </si>
  <si>
    <t xml:space="preserve">Smycz materiałowa wykonana techniką sublimacji. Szerokość smyczy 20 mm, nadruk logo w formie wzoru po obu stronach. Dodatkowo karabińczyk i złączka na tel. komórkowy odczepiana. Na całej długości paska smyczy znajduje się pasek odblaskowy. </t>
  </si>
  <si>
    <t>Smycz materiałowa + oprawa na identyfikator</t>
  </si>
  <si>
    <t>Smycz materiałowa wykonana techniką sublimacji. Szerokość smyczy 20 mm, nadruk logo w formie wzoru (powtórzone kilkukrotnie) po obu stronach. Dodatkowo karabińczyk i złączka na tel. komórkowy odczepiana. Oprawa na identyfikator 12,5 x 8,5 cm.</t>
  </si>
  <si>
    <t>Trąbka kibica</t>
  </si>
  <si>
    <t>Materiał: tworzywo sztuczne (plastik, który nie jest toksyczny dla dzieci), jeśli ma kilka elementów - złożona w całość, kolor: magenta</t>
  </si>
  <si>
    <t>Pałki kibica</t>
  </si>
  <si>
    <t>Zestaw składający się z 2 szt. pałek wykonanych z PE, Każda pałka o wym. Ø9,5x55 cm, Logo po 2 stronach pałki w 3 miejscach, Pałka w kolorze 100% magenta, do zestawu dołączona słomka do dmuchania</t>
  </si>
  <si>
    <t>Balonik</t>
  </si>
  <si>
    <t>Balonik 12’; znakowanie logo 1 raz ; zatyczka + patyczek; kolor magenta/szary/czarny/biały</t>
  </si>
  <si>
    <t>Pomadka ochronna (Balsam do ust)</t>
  </si>
  <si>
    <t>Pomadka ochronna z filtrem SPF15, transparentna szroniona, zapachowa, wykręcana typu szminka. Testowana dermatologicznie.  kolor magentowy. Ø1,8x7cm</t>
  </si>
  <si>
    <t xml:space="preserve">Zapach samochodowy   </t>
  </si>
  <si>
    <t>Reklamowa zawieszka, wymiary: min. 7,5x5 cm, kolor magenta, logo w 1 miejscu. Aromaty różne do wyboru. Kolor magenta/szary/czarny;</t>
  </si>
  <si>
    <t xml:space="preserve">Brelok z latarką                          </t>
  </si>
  <si>
    <t>Latarka z pojedynczym białym światełkiem typu Led, kolor magenta/biały/szary, materiał - metal.</t>
  </si>
  <si>
    <t>Brelok silikonowy</t>
  </si>
  <si>
    <t>Brelok maskotka</t>
  </si>
  <si>
    <t>Maskotka</t>
  </si>
  <si>
    <t>Podkładka pod kubek</t>
  </si>
  <si>
    <t xml:space="preserve">Zawieszka do telefonu </t>
  </si>
  <si>
    <t>Wachlarz składany</t>
  </si>
  <si>
    <t>Wachlarz: materiał nylon, średnica: 20 cm barwiony pod kolor Pantone 100% Magenta; logo umieszczone pośrodku wachlarza. Wachlarz składa się i chowa w plastikowy element. Każda szt. Pakowana indywidualnie</t>
  </si>
  <si>
    <t>Opaska odblaskowa</t>
  </si>
  <si>
    <t>Opaska odblaskowa na rękę, wymiar: 33,9x3cm, nadruk logo TAURON ( 2 miejsca), kolor magenta</t>
  </si>
  <si>
    <t>Kamizelka odblaskowa (uniwersalna)</t>
  </si>
  <si>
    <t>Poliester, Kamizelka odblaskowa, rozmiar uniwersalny, 60x69cm, kolor magenta (różowa)</t>
  </si>
  <si>
    <t>Kamizelka odblaskowa (dziecięca)</t>
  </si>
  <si>
    <t>Poliester, Kamizelka odblaskowa, rozmiar dziecięcy, 37,5x44,5cm, kolor magenta (różowa)</t>
  </si>
  <si>
    <t>Bombki świąteczne</t>
  </si>
  <si>
    <t xml:space="preserve">Dwie bombki swiąteczne (kolor magenta) w pudełku w kształcie prezentu. Średniaca 1 bombki ok.10cm. </t>
  </si>
  <si>
    <t>Logo na opakowaniu</t>
  </si>
  <si>
    <t xml:space="preserve">Pakowane po 2 szt w pudełko upominkowe </t>
  </si>
  <si>
    <t>Notes (Kołonotatnik) A5</t>
  </si>
  <si>
    <t>Polipropylen. Kołonotatnik w rozmiarze A5 z okładką polipropylenową oraz min. 64 kartkami (70g/m2). Kolor magenta</t>
  </si>
  <si>
    <t xml:space="preserve">Notes z długopisem </t>
  </si>
  <si>
    <t>Poliuretan. Notes A5 z 80 kartkami kremowego papieru (70g/m2), ze wstążką i zamknięciem na gumkę w pasujących kolorach. Zestaw zawiera  długopis i pętelkę na długopis w grzbiecie notesu. Kolor czarny/magenta/szary</t>
  </si>
  <si>
    <t>Notatnik klejony z okładką</t>
  </si>
  <si>
    <t xml:space="preserve">Wymiar A5, Klejony wzdłuż górnej krawędzi, ilość kartek z okładką  min. 50 + 1 i podklejony spód, kolor magenta, okładka kreda połysk 120 g, wnętrze 60  g  , zadruk jednostronny kratka lub linia.  </t>
  </si>
  <si>
    <t>Kredki 12 sztuk</t>
  </si>
  <si>
    <t>12 sztuk w opakowaniu kartonowym, karton biały umożliwiający nadruk grafiki full kolor różnokolorowe, wymiary: długość kredki: co najmniej 15 cm.; logo TAURON, na opakowaniu</t>
  </si>
  <si>
    <t>Artykuły piśmiennicze</t>
  </si>
  <si>
    <t>Długopis automatyczny aluminium</t>
  </si>
  <si>
    <t>Aluminium. Długopis automatyczny. Dekorowany za pomocą graweru. Spodnia warstwa srebrna. Kolor długopisu matowy, elementy błyszczące. Wym. Ø0,8x13cm</t>
  </si>
  <si>
    <t>Grawerowanie</t>
  </si>
  <si>
    <t xml:space="preserve">Notes klasyczny </t>
  </si>
  <si>
    <t>Okładka pokryta papierem imitującym skórę. Klasyczny notatnik z twardą okładką, zamykany na gumkę. Zawiera min. 80 kartek (80g/m2) w linie lub kratkę. Ma kieszonkę z tyłu na małe karteczki, dołaczone etui.  Wym. wielkośc min A5. Kolor magenta/szary/czarny</t>
  </si>
  <si>
    <t>Długopis (standard)</t>
  </si>
  <si>
    <t>Kolor: magenta; materiał: tworzywo sztuczne; wkład długopisu w kolorze niebieskim</t>
  </si>
  <si>
    <t xml:space="preserve">Długopis z etui                                                                 </t>
  </si>
  <si>
    <t xml:space="preserve"> Etui w kolorze czarnym, materiał skóropodobny, długopis w kolorze czarnym ze srebrnym wykończeniem, wkład w kolorze niebieskim, materiał - metal, materiał 2 - skóra, - jedna pozycja nadruk lub grawer  na długopisie i piórze.   </t>
  </si>
  <si>
    <t xml:space="preserve">Zestaw  długopis + pióro kulkowe </t>
  </si>
  <si>
    <t>Długopis i pióro w kolorze czarnym ze srebrnym wykończeniem, etui w kolorze czarnym, materiał skóropodobny, wkład w kolorze niebieskim /czarnym, materiał - metal, materiał 2 - skóra/inny, - jedna pozycja nadruk lub grawer na długopisie i piórze</t>
  </si>
  <si>
    <t>Tampodruk/ Grawer</t>
  </si>
  <si>
    <t>Długopis touch pen</t>
  </si>
  <si>
    <t>Aluminium, Długopis touch pen z gumowa końcówką, 1x14,8cm . Kolor magenta/szary</t>
  </si>
  <si>
    <t xml:space="preserve">Pudełko upominkowe (proponowane pudełko kartonowe czarne 105x165mm z przeżroczystym okienkiem) </t>
  </si>
  <si>
    <t>Logo na opakowaniu i tłoczenie na portfelu</t>
  </si>
  <si>
    <t>Kosze świąteczne na Wielkanoc oraz Boże Narodzenie do 65 zł netto</t>
  </si>
  <si>
    <t>Tabliczka czekolady deserowej Choco Maya o zawartości 80% kakao Ghana, angielskie ciasteczka maślane, migdały w mlecznej czekoladzie z cynamonem, lukrowane pierniczki, czekoladowe trufle, orzechy w karmelu - całość w koszu z wypełnieniem i dekoracją. Wymiary zestawu: ok. 19x17x25cm</t>
  </si>
  <si>
    <t>zawieszka z logo i życzeniami świątecznymi</t>
  </si>
  <si>
    <t xml:space="preserve">Logo zgodne z SIW Marki Tauron. </t>
  </si>
  <si>
    <t>Kosze świąteczne na Wielkanoc oraz Boże Narodzenie do 100 zł netto</t>
  </si>
  <si>
    <t>Hiszpańskie, czerwone wino Vina Oria Tempranillo, D.O. Carinena, angielskie ciasteczka maślane z imbirem, tabliczka czekolady, orzeszki w karmelu, świąteczny lampion, ręcznie wytwarzane pralinki orzechowe i nugatowe - całość w koszu z wypełnieniem i dekoracją.
Wymiary zestawu: ok. 22x22x28cm</t>
  </si>
  <si>
    <t>Kosze świąteczne na Wielkanoc oraz Boże Narodzenie do 160 zł netto</t>
  </si>
  <si>
    <t>Szkocka whisky Johnnie Walker Red Label (0,5l), trufle marcepanowe, szkockie ciasteczka maślane, orzechy w karmelu, pralinki z kremem gianduja, czekoladki deserowe o zawartości 70% kakao - całość w koszu z wypełnieniem i dekoracją. Wymiary zestawu: ok. 31x20x15cm</t>
  </si>
  <si>
    <t>Krawat z żakardowej tkaniny jedwabnej. Podwójny wkład. Szerokośc w duzym czubie ok. 6,5  cm. Kolor w odcieniu szary/czarny/granatowy. Przykład:  E. Venzo. Krawaty jedwabne.</t>
  </si>
  <si>
    <t>Logo na opakowaniu kartonowym</t>
  </si>
  <si>
    <t xml:space="preserve">Nowoczesne urządzenie alarmowe zaprojektowane do ciągłego monitoringu stężenia tlenku węgla (czadu) z podświetlanym wyświetlaczem LCD. Wbudowany wysokiej jakości czujnik elektrochemiczny "ECO-CELL".
•podświetlany wyświetlacz LCD, •przycisk TEST do kontroli i obsługi urządzenia
•zgodność z normą EN 50291-1:2010/A1:2012 dla domowych detektorów tlenku węgla
•Certyfikat T wydany przez jednostkę certyfikującą TÜV RHEINLAND POLSKA
•powiadomienie optyczne i dźwiękowe, •głośna sygnalizacja alarmowa - głośność do 85dB
•2 lata gwarancji, •żywotność sensora: 7 lat
•sygnalizacja za pomocą diod, •sygnalizacja słabych baterii
•sygnalizacja końca żywotności czujnika, •pomiar stężenia w zakresie od 30 ppm do 999 ppm
•funkcja pamięci (zapamiętuje ostatnie stężenie tlenku węgla, które wywołało alarm)
•niski koszt eksploatacji, •prosty sposób montażu i obsługi
•ergonomiczna, wytrzymała obudowa
PARAMETRY TECHNICZNE:
•zasilanie: 3 x 1,5VDC (w zestawie), •rodzaj czujnika: elektrochemiczny
•temp. pracy: 0°C ~ 40°C, •poziom głośności: 85dB
•wymiary: 122 x 77 x 35mm (szer./wys./gł.)
czułość i czas działania:
•50 ppm 60~90 minut
•100 ppm 10~40 minut
•300 ppm 3 minuty
</t>
  </si>
  <si>
    <t>Czujnik tlenku węgla (czadu)</t>
  </si>
  <si>
    <t xml:space="preserve">Kolory zgodnie z SIW Marki TAURON. 
</t>
  </si>
  <si>
    <t>TAURON Sprzedaż (TS)</t>
  </si>
  <si>
    <t>60cm x 60 cmm w opakowaniu z logo zgodnie z SIW Marki TAURON</t>
  </si>
  <si>
    <t>w opakowaniu z logo zgodnie z SIW Marki TAURON</t>
  </si>
  <si>
    <t>z logo zgodnie z SIW Marki TAURON</t>
  </si>
  <si>
    <t>Myszka komputerowa</t>
  </si>
  <si>
    <t xml:space="preserve">Bezprzewodowa mysz laserowa. Cechy produktu: bezprzewodowa transmisja 5GHz poza zakłóceniami obecnymi przy połączeniu bezprzewodowym 2,4GHz,w urządzeniach Bluetooth i WIFI. Możliwość użycia na każdej powierzchni. Możliwość wyboru rozdzielczości 800 i 1600 DPI. Oszczędzanie czasu, poprzez użycie dostosowanych przycisków, takich jak Do przodu, Do tyłu, Pokrętło nachylania, Powiększanie, Zmniejszanie, itd. dla zapewnienia szybkiej reakcji. Żywotność baterii do 12 miesięcy. </t>
  </si>
  <si>
    <t>Dysk przenośny</t>
  </si>
  <si>
    <t>Dysk w wersji slim w kolorze srebrnym o strukturze aluminium szczotkowanego, pojemność 500gb, 2,5”, USB 3.0, gwarancja 2 lata</t>
  </si>
  <si>
    <t>grawerowanie</t>
  </si>
  <si>
    <t>Słuchawki Bluetooth</t>
  </si>
  <si>
    <t>Słuchawki nauszne, bezprzewodowe, przetwornik akustyczny 40 mm, do 25 godzin pracy bez ładowania, osłabianie hałasów, 2 wejścia analogowe, zasięg transmisji do 100 m.</t>
  </si>
  <si>
    <t xml:space="preserve">Pamięć USB 32 GB </t>
  </si>
  <si>
    <t>Skórzane etui na wizytówki</t>
  </si>
  <si>
    <t xml:space="preserve">Etui na wizytówki osobiste w kolorze czarnym wykonane ze skóry licowej, wyposażone w 3 kieszenie w tym jedną przeźroczystą. Wymiar: 11,5 x 7,5 cm. </t>
  </si>
  <si>
    <t>blaszka z logo na pudełku</t>
  </si>
  <si>
    <t>Krówki</t>
  </si>
  <si>
    <t>brak</t>
  </si>
  <si>
    <t>Napój energetyczny</t>
  </si>
  <si>
    <t>napój energetyczny, pojemność 250 ml, indywidualna grafika. Nadruk na puszce dookoła full color (nie naklejka).</t>
  </si>
  <si>
    <t>Termofor</t>
  </si>
  <si>
    <t>Gumowy termofor w kolorze szarości z nadrukowanym logo na pokrowcu z dzianiny bawełnianej o wymiarach  10x25x22 cm</t>
  </si>
  <si>
    <t>Podgrzewacz do rąk</t>
  </si>
  <si>
    <t xml:space="preserve">Podgrzewacz do rąk w kształcie kółkałka. Średnica 12 cm, wypełnienie w kolorze magenta, nadruk logo na podgrzewaczu jednokolorowy w kolorze białym. </t>
  </si>
  <si>
    <t>Opakowanie jednostkowe w kolorze białym z wydrukowaną instrukcją obsługi</t>
  </si>
  <si>
    <t xml:space="preserve">Wymiar A4, Klejony wzdłuż górnej krawędzi, ilość kartek z okładką  min. 50 + 1 i podklejony spód, kolor magenta, okładka kreda połysk 120 g, wnętrze 60  g  , zadruk jednostronny kratka lub linia.  </t>
  </si>
  <si>
    <t xml:space="preserve">Teczka z gumką </t>
  </si>
  <si>
    <t>Teczka ofertowa w kolorze magenty z gumką w kolorze białym – wymiar 215 x 310
7 bigowa – wysokość grzbietu 0,5 do 3 cm
Materiał - karton 350 g
Wykonanie – folia mat + lakier UV wybiórczo</t>
  </si>
  <si>
    <t>Pióro wieczne</t>
  </si>
  <si>
    <t>Czarny korpus, stalówka oraz wykończenia w kolorze srebrnym</t>
  </si>
  <si>
    <t>Artykuły biurowe</t>
  </si>
  <si>
    <t>Okładka na dyplom</t>
  </si>
  <si>
    <t>Okładka oprawiona w miękką okleinę skóropodobną, uwypuklona gąbką, wymiar pod format papieru A4. Wnętrze wyklejone eleganckim flokiem. Pasek narożny po prawej stronie. Logo tłoczone, kolor czarny/brązowy.</t>
  </si>
  <si>
    <t>Koc</t>
  </si>
  <si>
    <t>polar, 220g w worku z sznurkiem; wymiary 120x150x0,6cm; kolor szary, granatowy; nadruk logo na worku</t>
  </si>
  <si>
    <t>pakowany indywidualnie w worek z sznurkiem</t>
  </si>
  <si>
    <t>Rozpałki do kotłów c.o.</t>
  </si>
  <si>
    <t>Eko-ognisko, materiał: drewnosklejka, kolory drewna: naturalny i magentowy, opakowanie: tektura (4+4), wymiary opakowania: 7,8 x 7,8 x 8,7, waga: 0,061, nadruk logo na drewnie (4+4)</t>
  </si>
  <si>
    <t>wypalanie na drewnie, druk na opakowaniu</t>
  </si>
  <si>
    <t>Zapalniczka</t>
  </si>
  <si>
    <t>automatyczna, kolor czarny/niebieski, nadruk 1 kolor</t>
  </si>
  <si>
    <t>Maskotka 60'</t>
  </si>
  <si>
    <t xml:space="preserve">Maskotka 60 cm – Maskotka Tauronek wykonana z pluszu, materiał barwiony pod kolor Pantone Cool Gray 9 C oraz 100% Magenta, oczka, nosek i uśmiech wykonany metodą haftu. Włoski wykonane z miękkiego filcu w kolorze 100% Magenta. Byczek siedzący o wielkości 60 cm. Do każdej maskotki wszyta metka z logo + po 2 stronie strona www / pakowanie jednostkowe każdej szt. w torebkę celofanową </t>
  </si>
  <si>
    <t>Zegar ścienny</t>
  </si>
  <si>
    <t xml:space="preserve">Klasyczny, plastikowy zegar ścienny z termometrem i higrometrem; Na tarczy logotyp; Wymiary: ø 34,7 x 4,5 cm; Kolor: czarny; Opakowanie: kartonowe; Znakowanie: 1-miejsce, na tarczy zegara, 1-kolor logo </t>
  </si>
  <si>
    <t>Wymiar A6, Klejony wzdłuż górnej krawędzi, ilość kartek z okładką  min. 50 + 1 i podklejony spód, okładka błysk 120 g, wnętrze 80 g, zadruk jednostronny kratka, kartka biała, nadruk na kartce wiatrak, logo, dane teleadresowe, hasło promujące paliwa węglowe</t>
  </si>
  <si>
    <t>Notatnik klejony z okladką</t>
  </si>
  <si>
    <t>Wymiar ok. 10x7,5 cm, klejony wzdłuż górnej krawędzi, kartki samoprzylepne, ilość kartek z okładką  min. 40 + 1 i podklejony spód, kartki w kolorze magenta, okładka błysk 300 g, wnętrze 90g, zadruk jednostronny gładki i znak wodny wiatrak i hasło promocyjne.  Okładka - wykrojnik z logo.</t>
  </si>
  <si>
    <t>Notes magnetyczny</t>
  </si>
  <si>
    <t>notes o wym. 100x70 mm z nadrukiem w dwoch kolorach po 1 stronie (2+0) - 20 kartek; główka w indywidualnym kształcie z grafiką full color o wym. 80x60 mm</t>
  </si>
  <si>
    <t>Pióro kulkowe z etui</t>
  </si>
  <si>
    <t xml:space="preserve">Etui w kolorze czarnym, materiał skóropodobny, pióro w kolorze czarnym ze srebrnym wykończeniem, wkład w kolorze niebieskim, materiał - metal, materiał 2 - skóra, - jedna pozycja nadruk lub grawer na piórze.   </t>
  </si>
  <si>
    <t>Zestaw  długopis + ołówek  automatyczny</t>
  </si>
  <si>
    <t>Napój witaminowy</t>
  </si>
  <si>
    <t>napój witaminowy z naturalnych składników; 250 ml indywidualna grafika + logo TAURON, nadruk na puszce dookoła full color (nie naklejka)</t>
  </si>
  <si>
    <t>szt.</t>
  </si>
  <si>
    <t>Czapka polar</t>
  </si>
  <si>
    <t>lkolor: magentowy i szary, logo TAURON w białej kontrze, materiał polar 300 g/m2</t>
  </si>
  <si>
    <t>Chusta typu buff</t>
  </si>
  <si>
    <t>chusta wielofunkcyjna, kolor, magenta, logo TAURON w białej kontrze, materiał: dzianina giga - elastik 80%, poliester 20% i elastomer 125 g/m2</t>
  </si>
  <si>
    <t xml:space="preserve">Pamięć USB 8GB </t>
  </si>
  <si>
    <t>pendrivy PQI u273v, kolor magentowy, logo TAURON na produkcie, 8GB USB 3.0</t>
  </si>
  <si>
    <t>Krawat</t>
  </si>
  <si>
    <t>krawat wąskitypu "śledzik", kolor: magenta, szary, materiał 100% jedwab, opakowanie tekturowe, białe logo, wymiary opakowania: 42x12 cm</t>
  </si>
  <si>
    <t>Smak: orzechowy, kawowy, migdałowy, kakaowy, pistacjowy; wymiary: 30mm x 30mm x 15 mm, waga: 12 g, opakowanie: magenta</t>
  </si>
  <si>
    <t>Akumulator powerbank 7800MAH</t>
  </si>
  <si>
    <t>Plastik ABS. Akumulator ze zintegrowanymi kablami Micro-USB oraz USB, które pozwalają ładować dwa urządzenia jednocześnie. Akumulator 7800 mAh Li-on z wyjściem do 2A. Kompatybilny z większością smartfonów, tabletów oraz z innymi urządzeniami zasilanymi na USB. Powerbank można ładować z portu USB laptopa lub komputera. Zapakowany w przeźroczyste pudełko upominkowe. Kolor magenta lub czarny</t>
  </si>
  <si>
    <t>Reklamówka firmowa na materiały reklamowe - duża</t>
  </si>
  <si>
    <t xml:space="preserve">kolor: biały, Logo w kontrze z jednej strony, adres www w kontrze z drugiej strony - 2 kolory  wymiary: 50x50 cm, wykonana z foli powyżej 0,07m, wycinane uszy w kolorze białym. </t>
  </si>
  <si>
    <t>nadruk</t>
  </si>
  <si>
    <t>Reklamówka firmowa na materiały reklamowe - średnia</t>
  </si>
  <si>
    <t xml:space="preserve">kolor: biały, Logo w kontrze z jednej strony, adres www w kontrze z drugiej strony - 2 kolory  wymiary: 42x48 cm, wykonana z foli powyżej 0,07m,wycinane uszy w kolorze białym. </t>
  </si>
  <si>
    <t>Reklamówka firmowa na materiały reklamowe - mała</t>
  </si>
  <si>
    <t xml:space="preserve">kolor: biały, Logo w kontrze z jednej strony, adres www w kontrze z drugiej strony - 2 kolory  wymiary: 25x35 cm, wykonana z foli powyżej 0,07m,wycinane uszy w kolorze białym. </t>
  </si>
  <si>
    <t>Walizka podróżna</t>
  </si>
  <si>
    <t>model Puccini ABS02, 4 koła; wysuwaną dwustopniową teleskopową rączkę; uchwyt na górnej powierzchni; wewnątrz kieszeń zamykaną na zamek; w komorze głównej i na klapie pasy zapobiegające przesuwaniu się garderoby; zamek szyfrowy.materiał: ABS, wymiary: 40 CM X 55 CM X 20 CM, pojemność: 33,5 L, waga: 2,40 KG, znakowanie</t>
  </si>
  <si>
    <t>Kosmetyczka</t>
  </si>
  <si>
    <t>model V4711-03; z kieszeniami i haczykiem; nie zawiera akcesoriów. Materiał: nylon, metal. Rozmiar produktu: 9,5 x 20 x 15 cm, Nadruk: transfer, Rozmiar nadruku: 120x120 mm</t>
  </si>
  <si>
    <t>Nadruk: transfer</t>
  </si>
  <si>
    <t>Zestaw do manicure</t>
  </si>
  <si>
    <t>model V4275; Zestaw do manicure 7 el., Wymiary: 11, 5 x 6, 9 x 2, 2 cm. Rodzaj nadruku(maksymalna wielkość nadruku): item front (10x30 mm), item back (10x30 mm). Waga: 0, 07 kg.</t>
  </si>
  <si>
    <t>Bezrękawnik męski</t>
  </si>
  <si>
    <t>zapinany na zamek błyskawiczny, suwak z przywieszką, 2 kieszenie. Materiał 65% poliester, 35% bawelna, tkanina zewnętrzna. 100% 210T nylon, wodoodporna, z pokryciem AC, podszewka poliester 190T, wnetrze stójki obszyte kontrastową tkaniną 190T, ocieplenie 220g/m2, Haft 1 kolor</t>
  </si>
  <si>
    <t>-</t>
  </si>
  <si>
    <t>Torba termoizolacyjna</t>
  </si>
  <si>
    <t>model V8403; z kieszenią główną na zamek, kieszeń na spodzie, mała kieszeń boczna, nylonowe uchwyty. Wymiary: 20 x 20 x 21 cm. Materiał: poliester 600D, folia aluminiowa. Technika znakowania: termotransfer.</t>
  </si>
  <si>
    <t>termotransfer</t>
  </si>
  <si>
    <t>Logo, adres www - zgodne z SIW Marki Tauron</t>
  </si>
  <si>
    <t>Zestaw narzędziowy TOYA 1/4 cala</t>
  </si>
  <si>
    <t>Zestaw kluczy nasadowych. Nasadki i napęd nasadek w rozmiarze 1/4" wykonane są z wytrzymałej stali narzędziowej, chromowo-wanadowej CrV 50BV30. Grzechotka ze stali CrV 6140 posiada 72 zęby i wykonana jest wg najwyższych standardów technologicznych. W skład zestawu wchodzą również bity wykonane z twardej stali S2. Ilość elementów [szt.] 38; Rozmiar [cal] 1/4"</t>
  </si>
  <si>
    <t>Pakowany indywidualnie w walizkę</t>
  </si>
  <si>
    <t>Długopis kolorowy Parker</t>
  </si>
  <si>
    <t>Etui - materiał karton, długopis w kolorze czarnym ze srebrnym wykończeniem. Wkład w kolorze niebieskim/czarnym, wymienny, materiał - metal/plastik,  jedna pozycja grawer na długopisie</t>
  </si>
  <si>
    <t>Grawer</t>
  </si>
  <si>
    <t xml:space="preserve">Długopis Parker Urban                     z etui                                                                 </t>
  </si>
  <si>
    <t>Etui - materiał karton, długopis w kolorze czarnym ze złotym wykończeniem. Wkład w kolorze niebieskim/czarnym, wymienny, materiał - metal,  jedna pozycja grawer na długopisie</t>
  </si>
  <si>
    <t>olejowa lampa bezpieczeństwa z siatką, wymiary 15 cm, mosiądz</t>
  </si>
  <si>
    <t>Rzeźby z węgla</t>
  </si>
  <si>
    <t>postać przypominająca: górnika, św. Barbarę, Skarbnika</t>
  </si>
  <si>
    <t>Nadruk na blaszce aluminiowej</t>
  </si>
  <si>
    <t>model PS205; wygięty, stalowy trzonek pokryty PCV; hartowana głowica z najwyższej jakości stali; Dane techniczne: Szerokość głowicy: 235mm, Wysokość głowicy: 260mm, Długość całkowita: 1190mm, Waga: 2,30kg</t>
  </si>
  <si>
    <t>naklejka</t>
  </si>
  <si>
    <t>Szalik kibica</t>
  </si>
  <si>
    <t>dziany/100%/akryl, rozmiar ok. 145x18 +fredzle, dwustronny, grafika full color</t>
  </si>
  <si>
    <t>wyszywany (na maszynach dziewiarskich)</t>
  </si>
  <si>
    <t>Szalik samochodowy kibica</t>
  </si>
  <si>
    <t>wykonane z  tkaniny poliestrowej, impregnowanej; druk obustronny, pełnokolorowy metodą sublimacji; rozmiar: 10x45 cm; boki wykończone ozdobnymi frędzlami; w komplecie dwie przyssawki do szyby; grafika full color</t>
  </si>
  <si>
    <t>Akcesoria do tabletów i smartfonów</t>
  </si>
  <si>
    <t>Długopis i ołówek automatyczny w kolorze czarnym ze srebrnym wykończeniem, etui w kolorze czarnym, materiał skóropodobny, wkład w kolorze niebieskim /czarnym, materiał - metal, materiał 2 - skóra/inny, - jedna pozycja nadruk lub grawer na długopisie i ołówku</t>
  </si>
  <si>
    <t>Ładowarka</t>
  </si>
  <si>
    <t>Piłeczki antystresowe</t>
  </si>
  <si>
    <t>Jednostka miary</t>
  </si>
  <si>
    <t>Artykuły elektroniczne</t>
  </si>
  <si>
    <t>samochodowa i wtyczka do kontaktu z kablem USB i MICRO USB, co najmniej 2A</t>
  </si>
  <si>
    <t>Dedykowane opakowanie zamykane na zamek lub ściagany woreczek</t>
  </si>
  <si>
    <t>Żarówka mieniąca się różnymi kolorami</t>
  </si>
  <si>
    <t>Dedykowane opakowanie tekturowe</t>
  </si>
  <si>
    <t>Lampa mieniaca się różnymi kolorami z pilotem</t>
  </si>
  <si>
    <t>Plecaki, torby i opakowania</t>
  </si>
  <si>
    <t>Portfel męski  VIP</t>
  </si>
  <si>
    <t xml:space="preserve">Męski: skóra naturalna, 4 miejsca na karty kredytowe, 2 na dokumenty, 2 przegrody na banknoty, kieszeń na bilon. Wymiary ok. 11x9 cm. Kolor czarny. Przykład: Valentini nr 154-274. Logo TAURON w środku portfela.  Przykład Valentin, Samsonite                                               </t>
  </si>
  <si>
    <t>Portfel damski  VIP</t>
  </si>
  <si>
    <t>Damski: skóra naturalna, 9 miejsc na karty kredytowe, 3 na dokumenty, 4 przegrody na banknoty, 2 kieszenie na zamek, portmonetka. Wymiar ok. 17x10 cm. Kolor czerwony. Przykład Samsonite lub Valentini nr 154-262. Logo TAURON w środku portfela.</t>
  </si>
  <si>
    <t>Krawat VIP</t>
  </si>
  <si>
    <t xml:space="preserve">Apaszka jedwabna </t>
  </si>
  <si>
    <t>Narzędzie wielofunkcyjne multi-tool</t>
  </si>
  <si>
    <t>Odzież i aktywny wypoczynek</t>
  </si>
  <si>
    <t>Akcesoria do domu i wnętrza</t>
  </si>
  <si>
    <t>Podkładka pod kubek – okrągła podkładka wykonana z miękkiego pvc, średnica podkładki ok 110 mm + wystający poza obrys podkładki Tauronek o wielkości ok 35 x 55 mm. W górnej części podkładki umieszczone logo Tauron Polska Energia w kolorze białym. Wszystkie elementy wypukłe. Grubość podkładki 5 mm / pakowanie jednostkowe każdej szt. w torebkę celofanową.</t>
  </si>
  <si>
    <t>1 op. - 20 g</t>
  </si>
  <si>
    <t>1 op. - 16 g</t>
  </si>
  <si>
    <t>Krówki firmowe.Waga 1 szt. ok 5g, Logo w białej kontrze, papierek magentowy op. 1 kg.</t>
  </si>
  <si>
    <t>1 op. - 1 kg.</t>
  </si>
  <si>
    <t>op.</t>
  </si>
  <si>
    <t>Breloczki, smycze, zabawki i gadżety drobne</t>
  </si>
  <si>
    <t>Breloczek wykonany z miękkiego pvc, breloczek o wym. 55 x 35 mm, grubość 5 mm / elementy wypukłe po obu stronach breloczka, na rewersie umieszczone wypukłe logo. Dołączony metalowy łańcuszek zakończony kółeczkiem umożliwiający przymocowanie breloczka do kluczy. / pakowanie jednostkowe każdej szt. w torebkę celofanową</t>
  </si>
  <si>
    <t xml:space="preserve">Brelok-maskotka 8 cm - Maskotka Tauronek wykonana z pluszu, materiał barwiony pod kolor Pantone Cool Gray 9 C oraz 100% Magenta, oczka, nosek i uśmiech wykonany metodą haftu. Włoski wykonane z miękkiego filcu w kolorze 100% Magenta. Na brzuszku byczka umieszczony haft – wiatraczek. Byczek siedzący o wielkości 8 cm. Do każdej maskotki wszyta metka z logo TAURON PE + po 2 stronie strona www.tauron-pe.pl / / pakowanie jednostkowe każdej szt. w torebkę celofanową </t>
  </si>
  <si>
    <t xml:space="preserve">Maskotka 15 cm – Maskotka Tauronek wykonana z pluszu, materiał barwiony pod kolor Pantone Cool Gray 9 C oraz 100% Magenta, oczka, nosek i uśmiech wykonany metodą haftu. Włoski wykonane z miękkiego filcu w kolorze 100% Magenta. Na szyi byczka umieszczona zawieszka wykonana z pluszu (wiatraczek). Byczek siedzący o wielkości 15 cm. Do każdej maskotki wszyta metka z logo TAURON PE + po 2 stronie strona www.tauron-pe.pl / pakowanie jednostkowe każdej szt. w torebkę celofanową </t>
  </si>
  <si>
    <t>Zawieszka do telefonu wykonana z miękkiego pvc, zawieszka o wym. 33 x 22 mm. Elementy byczka wypukłe po 1 stronie, po 2 stronie nadrukowana strona www w 1 kolorze. Grubość zawieszki 4 mm / Zawieszka zawiera sznureczek umożliwiający przymocowanie jej do tel. Kom. / pakowanie jednostkowe każdej szt. w torebkę celofanową.</t>
  </si>
  <si>
    <t>Zawieszka na torebkę damską</t>
  </si>
  <si>
    <t>W opakowaniu z logo zgodnie z SIW Marki TAURON</t>
  </si>
  <si>
    <t>Odblaski (zawieszki)</t>
  </si>
  <si>
    <t>Artykuły dla kibiców sportowych</t>
  </si>
  <si>
    <t>Długopis żarówka z diodą LED</t>
  </si>
  <si>
    <t>Aluminium. Długopis automatyczny. Dekorowany za pomocą graweru</t>
  </si>
  <si>
    <t>Prezenty i zestawy świąteczne</t>
  </si>
  <si>
    <t>Zegary i zegarki</t>
  </si>
  <si>
    <t>Artykuły firmowe branżowe</t>
  </si>
  <si>
    <t>Lampka  górnicza</t>
  </si>
  <si>
    <t xml:space="preserve">Szufla z metalowym trzonkiem </t>
  </si>
  <si>
    <r>
      <t xml:space="preserve">Kolory zgodnie z SIW Marki TAURON. </t>
    </r>
    <r>
      <rPr>
        <sz val="11"/>
        <color theme="1"/>
        <rFont val="Calibri"/>
        <family val="2"/>
        <charset val="238"/>
        <scheme val="minor"/>
      </rPr>
      <t xml:space="preserve">
</t>
    </r>
  </si>
  <si>
    <r>
      <t>Polar damski w kolorze magentowym, materiał: biruna 300 g/m2 antypilingowy, talkowanie. 2 kieszenie boczne + zamek błyskawiczny na całości polara. zamki błyskawiczne zakończone przywieszkami w kolorze magenta, podszewka siatkowa. Taliowany.</t>
    </r>
    <r>
      <rPr>
        <sz val="11"/>
        <color rgb="FF000000"/>
        <rFont val="Times New Roman"/>
        <family val="1"/>
        <charset val="238"/>
      </rPr>
      <t xml:space="preserve"> </t>
    </r>
    <r>
      <rPr>
        <sz val="11"/>
        <color rgb="FF000000"/>
        <rFont val="Arial"/>
        <family val="2"/>
        <charset val="238"/>
      </rPr>
      <t>Haft logo z przodu po lewej stronie na piersi, oraz haft strony www na stójce.</t>
    </r>
  </si>
  <si>
    <r>
      <t xml:space="preserve">Zapotrzebowanie Zamawiającego na cały okres obwiązywania umowy (ilość)
</t>
    </r>
    <r>
      <rPr>
        <b/>
        <sz val="10"/>
        <color rgb="FFFF0000"/>
        <rFont val="Calibri"/>
        <family val="2"/>
        <charset val="238"/>
        <scheme val="minor"/>
      </rPr>
      <t>TPE
TAURON Polska Energia</t>
    </r>
  </si>
  <si>
    <t>Pozostałe Spółki</t>
  </si>
  <si>
    <t xml:space="preserve">Zapotrzebowanie Zamawiającego na cały okres obwiązywania umowy (ilość)
 Suma Zamówień </t>
  </si>
  <si>
    <t xml:space="preserve">Wartość netto
</t>
  </si>
  <si>
    <t>Wartość netto 
TS</t>
  </si>
  <si>
    <t>Wartość netto
Pozostałe Spółki</t>
  </si>
  <si>
    <t>Wartość netto
TPE po cenach z kolumny J</t>
  </si>
  <si>
    <t xml:space="preserve">Cena jednostkowa
uśredniona
wg. Cennika TS </t>
  </si>
  <si>
    <t>Wartość netto
TPE po cenach z umowy</t>
  </si>
  <si>
    <t>Cena jednostkowa netto TPE</t>
  </si>
  <si>
    <t>Napój witaminowy OUT</t>
  </si>
  <si>
    <t>Maskotka 15'</t>
  </si>
  <si>
    <t>Wachlarz</t>
  </si>
  <si>
    <t>Opis Edyta</t>
  </si>
  <si>
    <t xml:space="preserve">napój witaminowy z naturalnych składników; 250 ml, indywidualna grafika + logo TAURON. nadruk na puszce dookoła full color (nie naklejka). </t>
  </si>
  <si>
    <t xml:space="preserve">pendrivy PQI u273v, kolor magentowy, logo TAURON na produkcie, 8 GB USB 3.0. </t>
  </si>
  <si>
    <t>Opakowanie - pudełko kartonowe z logo TAURON</t>
  </si>
  <si>
    <t>Pakowany indywidualnie w biały kartonik</t>
  </si>
  <si>
    <t>Opakowanie: etui z logo TAURON</t>
  </si>
  <si>
    <t>Opakowanie: karton zbiorczy</t>
  </si>
  <si>
    <t>Kartonowe pudełko  - opakowanie zbiorcze</t>
  </si>
  <si>
    <t>Opakowanie zbiorcze kartonowe</t>
  </si>
  <si>
    <t>Maskotka 30'</t>
  </si>
  <si>
    <t xml:space="preserve">Pakowane indywidualnie w kartonowe opakowanie </t>
  </si>
  <si>
    <t>Pakowane indywidualnie w woreczek foliowy/ celofanowy</t>
  </si>
  <si>
    <t xml:space="preserve">Portfel męski  VIP </t>
  </si>
  <si>
    <t>Pakowany indywidualnie w pudełko upominkowe</t>
  </si>
  <si>
    <t>Pakowane indywidualnie w pokrowiec</t>
  </si>
  <si>
    <t>Pakowany indywidualnie w woreczek foliowy/ celofanowy</t>
  </si>
  <si>
    <t>T-shirt damski</t>
  </si>
  <si>
    <t xml:space="preserve">T-shirt męski </t>
  </si>
  <si>
    <t>Długopis EKO</t>
  </si>
  <si>
    <t>Ekologiczny długopis wykonany ze specjalnie zrolowanego papieru zamykany za pomocą papierowej zatyczki.  Material: papier, Wymiary: 145 x śr. 9 mm, kolor: naturalny.</t>
  </si>
  <si>
    <t>tampodruk</t>
  </si>
  <si>
    <t>sitodruk</t>
  </si>
  <si>
    <t>tłoczenie</t>
  </si>
  <si>
    <t>grawer</t>
  </si>
  <si>
    <t>haft</t>
  </si>
  <si>
    <t>implikacja</t>
  </si>
  <si>
    <t>grawer na produkcie</t>
  </si>
  <si>
    <t>Opakowanie jednostkowe upominkowe</t>
  </si>
  <si>
    <t>Kolorowanka</t>
  </si>
  <si>
    <t>Kredki</t>
  </si>
  <si>
    <t>Koloro+C12:C54wanka formatu A5 po złożeniu, okładka 4+0, kreda 200g, środki 1+1 czarny, offset 80g, 12 stron - obrazki: sprzęty elektryczne  (np. żelazko, czajnik, pralka, wiatrak), oprawa broszurowa - 2 zszywki.</t>
  </si>
  <si>
    <t xml:space="preserve"> Krawat  VIP </t>
  </si>
  <si>
    <t>Opakowanie kartonowe</t>
  </si>
  <si>
    <t>Poliester 600D. Główna przegroda na zamek z kieszenią wewnątrz. Z przodu kieszeń. Kieszeń siateczkowa z boku plecaka. Regulowane wyściełane ramiączka oraz wzmocniony uchwyt do przenoszenia. Wym. 32x14x41. kolor magenta/szary</t>
  </si>
  <si>
    <t>USB 3.0, 32 GB, wykonane z metalu, podwójny interfejs USB- TYP A i TYP C, pakowany w pudełko. Znakowanie: grawer na USB.</t>
  </si>
  <si>
    <t>Zestaw do kolorowania,  składa się z 24 kartek, w tym 6 do kolorowania i 18 pustych.
W zestawie 8 kredek w kolorze: różowym, czerwonym, pomarańczowym, żółtym, zielonym, niebieskim, fioletowym i czarnym.</t>
  </si>
  <si>
    <t>Powerbank min. 6000mAh</t>
  </si>
  <si>
    <t xml:space="preserve">Pamięć USB min. 32 GB </t>
  </si>
  <si>
    <t>Torba na zakupy bawełniana</t>
  </si>
  <si>
    <t xml:space="preserve">Zestaw długich kredek ołówkowych w min. 6 kolorach typu bambino. Pakowany w kartonowe pudełko eko, logo full color. </t>
  </si>
  <si>
    <t>Kamizelka odblaskowa z atestami dla dzieci</t>
  </si>
  <si>
    <t>Zestaw do kolorowania dla dzieci</t>
  </si>
  <si>
    <t>Mini apteczka</t>
  </si>
  <si>
    <t xml:space="preserve">Saszetka typu Nerka </t>
  </si>
  <si>
    <t>Mini kosmetyczka VIP</t>
  </si>
  <si>
    <t>Eko piórnik dla dzieci</t>
  </si>
  <si>
    <t>Zestaw rurek eko do picia z czyścikiem</t>
  </si>
  <si>
    <t>Torebki eko na warzywa</t>
  </si>
  <si>
    <t>Kołonotatnik</t>
  </si>
  <si>
    <t>Szal damski VIP</t>
  </si>
  <si>
    <t>Notes VIP z długopisem</t>
  </si>
  <si>
    <t>Peleryna w plastikowej kulce</t>
  </si>
  <si>
    <t>sitodruk/Tampodruk</t>
  </si>
  <si>
    <t>Słuchawki Clear Sound</t>
  </si>
  <si>
    <t>Pudełko plastikowe</t>
  </si>
  <si>
    <t xml:space="preserve">Pakowane indywidualnie </t>
  </si>
  <si>
    <t>Pakowany indywidualnie</t>
  </si>
  <si>
    <t>sublimacja</t>
  </si>
  <si>
    <t>Kable do ładowania</t>
  </si>
  <si>
    <t>Plecak na laptopa z RPET</t>
  </si>
  <si>
    <t>Bidon w etui</t>
  </si>
  <si>
    <t>Bidon z ustnikiem</t>
  </si>
  <si>
    <t>grawer/sitodruk/tampodruk</t>
  </si>
  <si>
    <t>Latarka</t>
  </si>
  <si>
    <t>Plastikowe etui z ochrona RFID (ang. radio-frequency identification). Zapobiega nieautoryzowanemu odczytowi danych z np. karty kredytowej, bankomatowej, dokumentów tożsamości.</t>
  </si>
  <si>
    <t>Etui z ochroną RFID</t>
  </si>
  <si>
    <t>opakowanie zbiorcze</t>
  </si>
  <si>
    <t>Plecak  "worek"</t>
  </si>
  <si>
    <t xml:space="preserve">Z ochroną kart anty RIFID Męski: skóra naturalna, 4 miejsca na karty kredytowe, 2 na dokumenty, 2 przegrody na banknoty, kieszeń na bilon. Wymiary ok. 11x9 cm. Kolor czarny. Logo TAURON tłoczone wewnątrz produktu.  Dopuszczalne marki:  Samsonite, Witchen, Ochnik.                                 </t>
  </si>
  <si>
    <t xml:space="preserve">Z ochroną kart anty-RIFID Damski: skóra naturalna, 9 miejsc na karty kredytowe, 3 na dokumenty, 4 przegrody na banknoty, 2 kieszenie na zamek, portmonetka. Wymiar ok. 17x10 cm. Kolor czerwony lub czarny. Logo TAURON tłoczone wewnątrz produktu. Dopuszczalne marki: Samsonite, Witchen, Ochnik.                        </t>
  </si>
  <si>
    <t>Apaszka jedwabna</t>
  </si>
  <si>
    <t>Parasol z automatycznym otwieraniem, 3 sekcje 21.5"</t>
  </si>
  <si>
    <t>Parasol z automatycznym otwieraniem, długi, VIP</t>
  </si>
  <si>
    <t xml:space="preserve">Czapka uniwersalna z regulacją. Kolor magenta/czarny/szary, bawełniana, 5-panelowa czapka z daszkiem, zapinana na rzep. </t>
  </si>
  <si>
    <t xml:space="preserve">Koszulka bawełaniana w kolorze magenty/ szarym/ białym; 150 g/m² ;100% bawełna ring-spun (Birch: 99% bawełna, 1% wiskoza)
taśma wzmacniająca na karku; konstrukcja zapewniająca odporność na odkształcenia; bez szwów bocznych. Nadruk: przód koszulki – 30% full color,
tył koszulki – 35% zadruku – 1 kolor. Nadruk metodą sitodruk.
</t>
  </si>
  <si>
    <t>Butelka sportowa na wodę</t>
  </si>
  <si>
    <t>Piłka  antystresowa</t>
  </si>
  <si>
    <t>Piórnik z wyposażeniem; Piórnik z wyposażeniem -poręczna wersja etui, zawierającego podstawowe przybory biurowe: długopis, ołówek, gumkę, temperówkę i linijkę. Piórnik wykonany z korka.</t>
  </si>
  <si>
    <t>Metalowy kubek z karabińczykiem</t>
  </si>
  <si>
    <t xml:space="preserve">Kubek składany silikonowy </t>
  </si>
  <si>
    <t>Butelka termiczna</t>
  </si>
  <si>
    <t>Bluza rozpinana damska</t>
  </si>
  <si>
    <t>Bluza rozpinana męska</t>
  </si>
  <si>
    <t>Pióro wieczne / pióro kulkowe</t>
  </si>
  <si>
    <t>Elektroniczne</t>
  </si>
  <si>
    <t>Galanteria</t>
  </si>
  <si>
    <t>Ekologiczne</t>
  </si>
  <si>
    <t>Multitool wykonany ze stali nierdzewnej, min. 6 narzędzi.</t>
  </si>
  <si>
    <t xml:space="preserve">Parasol w kolorze magentowym lub szarym. Składany mały parasol 3-sekcyjny z automatycznym otwieraniem i przyciskiem zamykania. Metalowy szkielet oraz plastikowy uchwyt. Parasol posiada pokrowiec. Wym. ok. Ø98x28cm. </t>
  </si>
  <si>
    <t>Peleryna w kulce PVC, Plastic, Peleryna w całości w kolorze magenty lub bieli lub przeźroczysta w plastikowej kuli z karabińczykiem, wymiar Ø6,4x12,8cm, Kolor kuli magenta/biały/szary, na kulce logo TAURON w białej kontrze, peleryna z kapturem wykonana z folii o grubości 30 mikromów.</t>
  </si>
  <si>
    <t>Etui na laptopa 15,6 cali</t>
  </si>
  <si>
    <t>Maskotka pacynka</t>
  </si>
  <si>
    <t xml:space="preserve">Maksymalnie w 2 miejscach - zgodnie z SIW Marki Tauron. </t>
  </si>
  <si>
    <t xml:space="preserve">Jednostkowe opakowanie </t>
  </si>
  <si>
    <t xml:space="preserve">Ponczo przeciwdeszczowe </t>
  </si>
  <si>
    <t>metka z logo</t>
  </si>
  <si>
    <t>Długopis z diodą led</t>
  </si>
  <si>
    <t>grawer / nadruk</t>
  </si>
  <si>
    <t>Krówki reklamowe</t>
  </si>
  <si>
    <t>Druk</t>
  </si>
  <si>
    <t xml:space="preserve">Kolory zgodnie z SIW Marki TAURON. </t>
  </si>
  <si>
    <t xml:space="preserve">Kolory zgodnie z SIW Marki TAURON.
</t>
  </si>
  <si>
    <t>Ołówek z gumką</t>
  </si>
  <si>
    <t>Zawieszka odblaskowa</t>
  </si>
  <si>
    <t>Blok listowy A4 w kratkę z logo</t>
  </si>
  <si>
    <t>Woreczek foliowy</t>
  </si>
  <si>
    <t>Notesy ścięte skośne z logo</t>
  </si>
  <si>
    <t>Notes samoprzylepny – okładka papier 300 g, 4/0, pełny kolor, wymiar 15 cm  x 8 cm; 4/0, w środku 4 rodzaje kartek samoprzylepnych następującej wielkości: 7 cmx 6,5 cm, 7,4 cm x 3,5 cm i 2 x 7,4 cm x 1,6cm; papier offset 80 g.</t>
  </si>
  <si>
    <t>Notes samoprzylepny</t>
  </si>
  <si>
    <t>Teczka konferencyjna sztywna ok. A4</t>
  </si>
  <si>
    <t>Kabel do ładowania z możliwością przesyłu danych. Wymiary: 90 x 1,2 cm. Materiał: plastik ABS + poliester. Końcówki: UBS + ligntning iphone /mirco/type-c . Znakowanie: sublimacja dwustronna.</t>
  </si>
  <si>
    <t xml:space="preserve">Koszulka bawełaniana w kolorze magenty/ szarym/ białym; 150 g/m² ; 100% bawełna ring-spun (99% bawełna, 1% wiskoza)
taśma wzmacniająca na karku; konstrukcja zapewniająca odporność na odkształcenia. Nadruk: przód koszulki – 30% full color,
tył koszulki – 35% zadruku – 1 kolor. Nadruk metodą sitodruk. 
</t>
  </si>
  <si>
    <t>kalka ceramiczna</t>
  </si>
  <si>
    <t>Maskotka 30 cm – Maskotka Tauronek wykonana z pluszu typu "super soft", materiał barwiony pod kolor Pantone Cool Gray 9 C oraz 100% Magenta, oczka, nosek i uśmiech wykonany metodą haftu. Ogonek wykonany ze sznurka zakończony magentową pluszową kitką. Włoski wykonane z miękkiego filcu w kolorze 100% Magenta. Byczek siedzący o wielkości 30 cm. Koszulka w kolorze magenty - na niej haft logo.  Do każdej maskotki wszyta metka z logo</t>
  </si>
  <si>
    <t>Wstążka pakunkowa</t>
  </si>
  <si>
    <r>
      <t>Bezprzewodowy powerbank o</t>
    </r>
    <r>
      <rPr>
        <sz val="12"/>
        <rFont val="Arial"/>
        <family val="2"/>
        <charset val="238"/>
      </rPr>
      <t xml:space="preserve"> min. </t>
    </r>
    <r>
      <rPr>
        <sz val="12"/>
        <color theme="1"/>
        <rFont val="Arial"/>
        <family val="2"/>
        <charset val="238"/>
      </rPr>
      <t>6000 mAh w obudowie z bambusa. Posiada złącze typu C. Wyjście DC5V/2A. Wyjście bezprzewodowe: DC5V/1A. Kompatybilny systemami Android, iPhone® 8, X i nowszymi.</t>
    </r>
  </si>
  <si>
    <t>Powerbank min. 10000mAh</t>
  </si>
  <si>
    <t>Zestaw 3 czekoladek reklamowych w opakowaniu kartonowym z wieczkiem.</t>
  </si>
  <si>
    <t>tłoczenie/nadruk/grawer</t>
  </si>
  <si>
    <t>Papierowa torba firmowa na materiały reklamowe-duża</t>
  </si>
  <si>
    <t>Papierowa torba firmowa na materiały reklamowe - średnia</t>
  </si>
  <si>
    <t>Papierowa torba firmowa na materiały firmowe - mała</t>
  </si>
  <si>
    <t>Papierowa  torba firmowa na materiały firmowe - podłużna</t>
  </si>
  <si>
    <t xml:space="preserve">Parasol składany z automatycznym  otwieraniem i zamykaniem VIP </t>
  </si>
  <si>
    <t>transfer (nadruk transferowy)</t>
  </si>
  <si>
    <t>kapelusz reklamowy wykonany z poliestru w kolorze magentowym z logo TAURON w białej kontrze; rozmiar średni 18,5x10,5 cm.</t>
  </si>
  <si>
    <t xml:space="preserve">Multilogo zgodnie z SIW marki TAURON </t>
  </si>
  <si>
    <t>tampodruk/grawer</t>
  </si>
  <si>
    <t xml:space="preserve">Mulitologo - zgodnie z SIW Marki Tauron. </t>
  </si>
  <si>
    <t>Koc polarowy z rączką</t>
  </si>
  <si>
    <t xml:space="preserve">Kosmetyczka  </t>
  </si>
  <si>
    <t xml:space="preserve">
Głośnik Bluetooth VIP</t>
  </si>
  <si>
    <t>Incognito zestaw do ochrony prywatności</t>
  </si>
  <si>
    <r>
      <rPr>
        <sz val="12"/>
        <color rgb="FFFF0000"/>
        <rFont val="Arial"/>
        <family val="2"/>
        <charset val="238"/>
      </rPr>
      <t xml:space="preserve">Multilogo </t>
    </r>
    <r>
      <rPr>
        <sz val="12"/>
        <color theme="1"/>
        <rFont val="Arial"/>
        <family val="2"/>
        <charset val="238"/>
      </rPr>
      <t xml:space="preserve">- zgodnie z SIW Marki Tauron. </t>
    </r>
  </si>
  <si>
    <t>Pakowanie indywidualne w kartonowe opakowanie</t>
  </si>
  <si>
    <t xml:space="preserve">Układanka/puzzle z logo </t>
  </si>
  <si>
    <t>Skarpety z logo</t>
  </si>
  <si>
    <t xml:space="preserve">Projekt indywidualny. Zgodnie z SIW Marki Tauron. </t>
  </si>
  <si>
    <t>Karty do gry dla dzieci (typu Piotruś)</t>
  </si>
  <si>
    <r>
      <t>Bezprzewodowy powerbank o</t>
    </r>
    <r>
      <rPr>
        <sz val="12"/>
        <rFont val="Arial"/>
        <family val="2"/>
        <charset val="238"/>
      </rPr>
      <t xml:space="preserve"> min. 10</t>
    </r>
    <r>
      <rPr>
        <sz val="12"/>
        <color theme="1"/>
        <rFont val="Arial"/>
        <family val="2"/>
        <charset val="238"/>
      </rPr>
      <t>000 mAh w obudowie z aluninium. Kompatybilny systemami Android, iPhone® 8, X i wszystkimi nowszymi.Rodzaj ogniwa: litowo-jonowy,  
ładowanie urządzeń ze złączem: USB Typu-C, mini USB, micro USB.
Rodzaje złączy: USB Typu-A (Out), USB Typu-C (In). Preferowany producent: Samsung, Sony.</t>
    </r>
  </si>
  <si>
    <t>Kolor czarny ze srebrnymi lub złotymi elementami. Preferowana marka: Waterman, Parker, Cerrutti.</t>
  </si>
  <si>
    <t>Kijek selfie stick z funkcją statywu</t>
  </si>
  <si>
    <t>Słuchawki douszne, bezprzewodowe VIP</t>
  </si>
  <si>
    <t xml:space="preserve">Dysk zewnętrzny </t>
  </si>
  <si>
    <t>Smycz materiałowa wykonana techniką sublimacji. Szerokość smyczy 20 mm, nadruk logo TAURON w białej kontrze po obu stronach.kolor: magenta. Dodatkowo karabińczyk i złączka na tel. kom prostokątna odczepiana.</t>
  </si>
  <si>
    <t>Waga pojedynczego cukierka ok 14 g - 16 g., cukierek zawiera indywidualną etykietę (nadruk full color), podkładkę parafinową (ochronną) oraz  krówkę.  Skład: cukier, syrop glukozowy, mleko w proszku pełne 12,3%, śmietana, masło, aromaty, sól - bez oleju palmowego. Data przydatności: min.6 miesięcy.</t>
  </si>
  <si>
    <t>Bombonierka box, zawartość  9 szt czekoladek 12g, opakowanie: pudełko kartonowe, wymiar opakowania: 150 x 150 x 20 mm, wstążka w kolorze magenta, logo na opakowaniu, nadruk full color, Czekoladki: czekolada mleczna z nadzieniem, banderolki na czekoladkach, nadruk full color, pakowane w folię srebrną.Termin ważności produktów min. 8 miesięcy.</t>
  </si>
  <si>
    <t>Długopis wyposażony w świecącą kulkę – diodę Led. Długopis z zatyczką. Materiał: plastik. Kolor: różowy.</t>
  </si>
  <si>
    <t>Maskotka 15 cm – Maskotka Tauronek wykonana z pluszu, materiał barwiony pod kolor Pantone Cool Gray 9 C oraz 100% Magenta, oczka, nosek i uśmiech wykonany metodą haftu. Włoski wykonane z miękkiego filcu w kolorze 100% Magenta. Byczek siedzący o wielkości 15 cm. Do każdej maskotki wszyta metka z logo TAURON.</t>
  </si>
  <si>
    <t>Maskotka 60 cm – Maskotka Tauronek wykonana z pluszu, materiał barwiony pod kolor Pantone Cool Gray 9 C oraz 100% Magenta, oczka, nosek i uśmiech wykonany metodą haftu. Włoski wykonane z miękkiego filcu w kolorze 100% Magenta.TAURON Byczek siedzący o wielkości 60 cm. Koszulka w kolorze magenty - na niej haft logo. Do każdej maskotki wszyta metka z logo.</t>
  </si>
  <si>
    <t>Maskotka pacynka (na rękę) ok. 23 cm - Maskotka Tauronek wykonana z pluszu, materiał barwiony pod kolor Pantone Cool Gray 9 C oraz 100% Magenta, oczka, nosek i uśmiech wykonany metodą haftu. Włoski w kolorze 100% Magenta. Do każdej maskotki wszyta metka z logo.</t>
  </si>
  <si>
    <t>Wachlarz: materiał nylon, średnica: 20 cm barwiony pod kolor Pantone 100% Magenta; logo umieszczone pośrodku wachlarza. Wachlarz składa się i chowa w plastikowy element. Każda szt. Pakowana indywidualnie.</t>
  </si>
  <si>
    <t>Głośnik bezprzewodowy 5.0 ze słomy pszennej (35%) i ABS (65%) z lampka wskazującą LED. W zestawie 1 akumulator litowy 300 mAh. Dane wyjściowe: 3 W, 3 Ohm i 5 V. Czas odtwarzania ok. 2h. Rozmiar: Ø6x5 cm
Waga: 0,173 kg
Materiał: Item with multi-materials.</t>
  </si>
  <si>
    <t xml:space="preserve">
Głośnik z Bluetooth, mobilny, wbudowany mikrofon,  możliwość połączenia z kolejnym głośnikiem/głośnikami,  wzmocnienie basu/dźwięk. 
Złącza: USB typ C; Zasilanie: akumulatorowe
Czas pracy do: 16 h, rozmiar ok. 76 x 95 mm, odporność na pył i wodę.  Preferowany producent: Sony, JBL.</t>
  </si>
  <si>
    <t>Plastikowe słuchawki douszne z zapasowymi nakładkami. Pakowane w plastikowe pudełko. Wtyk: 3,5 mm audiojack; średnica nakładek: 10 mm; długość kabla: 1,2 m; przetwornik: 9 µm; pasmo przenoszenia: 20Hz~20kHZ; SPL czułość: 98±3dB (dla 1KHz, 6 mW); impedancja: 32± 5% Ohm; THD (zniekształcenia harmoniczne), kolor czarny.</t>
  </si>
  <si>
    <t>Rodzaj transmisji Bluetooth, Min. pasmo przenoszenia 20 Hz
Maks. pasmo przenoszenia 20000 Hz; opakowanie magnetyczne z ładowaniem. Kolor: czarny. Preferowany producent Lenovo, JBL, Philips.</t>
  </si>
  <si>
    <t>Pojemność: 1 TB
Format: ok. 2,5 cala. Rodzaj podłączenia: USB 3.2 gen 1. Zasilanie: USB, Kolor: czarny. Wyposażenie: kabel USB, instrukcja obsługi. Toshiba, Seagate.</t>
  </si>
  <si>
    <t>Materiał: filc, pokrowiec zamykany na suwak, z rączką, kolor pokrowca: szary / różowy; wymiar: mieszczący laptopa 15,6 cali.</t>
  </si>
  <si>
    <t xml:space="preserve">Zestaw do ochrony prywatności cyfrowej zawierający blokadę transferu danych USB, blokadę kamery internetowej i blokadę gniazda audio. Blokada transferu danych USB zapobiega przypadkowej wymianie danych podczas podłączania urządzenia mobilnego do komputera lub publicznej stacji ładowania. Przedmiot ten blokuje transfer danych podczas ładowania urządzenia, zapobiegając kradzieży danych lub instalacji złośliwego oprogramowania. Blokada kamery internetowej może być zamocowana przed kamerą internetową laptopa, aby zablokować niechciany dostęp do kamery internetowej. Blokada gniazda audio może być umieszczona w porcie AUX urządzenia, aby uniknąć podsłuchiwania rozmów przez osoby trzecie. Dostarczane w ochronnym etui. Wymiary produktu 8,1 x 1,7 x 8,1 cm.
</t>
  </si>
  <si>
    <t>Selfie stick z funkcją statywu.
Bezprzewodowa łączność Bluetooth.
W zestawie bezrzewodowy wyzwalacz do zdjęć. Teleskopowy drążek z możliwością przedłużenia do 57 cm w celu uzyskania szerszego widoku. Z zaciskiem do szybkiego mocowania smartfonu
Obrotowy uchwyt na smartfon w formacie pionowym i poziomym.  Antypoślizgowy gumowy uchwyt zapewniający pewny chwyt. Elastyczny, dla smartfonów o szerokości od 6,0 do 8,5
Zaciski uchwytu wewnątrz wyścielone gumowym materiałem- ochrona smartfona. Kompaktowa konstrukcja. Min./maks. długość: 16/57cm.</t>
  </si>
  <si>
    <t>Plecak worek  bawełniany o gramaturze 140g/m². Kolor: magenta / szary. Duża główna przegroda zamykana ściąganym sznurkiem. Sznurek zaprojektowany tak, by plecak można było nosić również na ramieniu. Wym. ok. 46 x 37,5 cm.</t>
  </si>
  <si>
    <t>Plecak na laptopa 15,6" B'RIGHT, wykonany z RPET, posiada certyfikat GRS (Global Recycled Standard), przegroda główna i kieszeń przednia na zamek błyskawiczny, miękka przegroda na laptopa, 2 kieszenie boczne, miękki tył i regulowane paski na ramię. Znakowanie: nadruk 2 kolory - 1 miejsce.</t>
  </si>
  <si>
    <t xml:space="preserve">                                                                                                                                                                                                                                                                                                              Torba na ramię z klinem i otwartą przegrodą główną. Długość rączek 30 cm. Bawełna, 220 g/m2. 41x38x8,5 cm.  Nadruk logo na środku, 35% zadruku. Kolor torby:magenta.
</t>
  </si>
  <si>
    <t xml:space="preserve">Bawełniane worki na owoce i warzywa - zestaw: 2 x worek ok. 20 x 20 cm; 2 x worek ok. 25 x 30 cm; 2 x worek ok. 30 x 40 cm (możlie odchylenia do 5 cm); Zamknięcie na ściągany pasek; Kolor: neutralny.
</t>
  </si>
  <si>
    <t>Kolor: magentowy, uszy białe. Logo TAURON z jednej strony w białej kontrze, adres www w białej kontrze z drugiej strony. Papier: kreda 170g, 1+1, folia błysk; wymiary: 42x37x10 cm. Wzmocnione dno. WYMIARY NIE DO MODYFIKACJI.</t>
  </si>
  <si>
    <t>Kolor: magentowy,uszy białe. Logo TAURON z jednej strony w białej kontrze , adres www w białej kontrze z drugiej strony. Papier: kreda 170g, 1+1, folia błysk; wymiary: 24x38x7 cm.  WYMIARY NIE DO MODYFIKACJI.</t>
  </si>
  <si>
    <t>Kolor: magentowy,uszy białe. Logo TAURON z jednej strony w białej kontrze, adres www w białej kontrze z drugiej strony. Papier: kreda 135g, 1+1, folia błysk; wymiary : 16x23x7 cm.  WYMIARY NIE DO MODYFIKACJI.</t>
  </si>
  <si>
    <t>Kolor: magentowy,uszy białe. Logo w kontrze z jednej strony, adres www w kontrze z drugiej strony. Papier: kreda 135g, 1+1, folia błysk; wymiary : 39x16x8 cm.  WYMIARY NIE DO MODYFIKACJI.</t>
  </si>
  <si>
    <t>Materiał: poliester / akryl Kolor: mix kolorów
szerokość (cm):75; długość (cm): 183
tkanina zakończona frędzelkami.
Wymagany produkt markowy np. Witchen, Ochnik.</t>
  </si>
  <si>
    <t>Materiał: 100% jedwab; wymiary apaszki: ok. 85 x85 cm. Różne kolory i wzory.</t>
  </si>
  <si>
    <t>Materiał 100% jedwab, krawat typu regular, różne wzory,  logo TAURON w białej kontrze na opakowaniu.</t>
  </si>
  <si>
    <t xml:space="preserve">Kosmetyczka damska jednokomorowa, zamykana na suwak. Wykonana w 100%  ze skóry naturalnej lub lakierowanej. Mix kolorów.
Wymiary max:  20 cm x 15 cm x 10 cm
Logowanie – tłoczenie nadruk  lub grawer (w zależności od możliwości materiału)
Preferowany producent: Wittchen, Ochnik, Valentino. </t>
  </si>
  <si>
    <t>Kuferek prostokątny na suwak, magenta. Wymiary około 30 x 20 x 20 cm. Materiał : wysokiej jakości, wytrzymała i elastycznej tkaniny o satynowym wykończeniu. Kolory: magenta, opcja: szary.</t>
  </si>
  <si>
    <t>Apteczka w pokrowcu,  z mocowaniem do paska, główna przegroda na zamek błyskawiczny, wewnątrz: 10 plastrów, 4 płatki nasączone alkoholem, 2 taśmy, 2 nieprzylegające opatrunki, 2 bandaże, 2 waciki, 2 chusteczki nasączone mydłem oraz nożyczki.</t>
  </si>
  <si>
    <t>Latarka z diodą LED o mocy min. 350 lumenów. Materiał: aluminium lotnicze, charakteryzujące się wysoką odpornością na uszkodzenia i zużycie, zasilanie:  akumulator (w zestawie). Akumulator ładowany za pomocą portu micro USB (nie trzeba wyjmować akumulatora z latarki)  Kolor: czarny / szary.</t>
  </si>
  <si>
    <t>Parasol w kolorze szarym lub czarnym. Automatyczny w składaniu i rozkładaniu. Chromowany aluminiowy trzon, odporny na wiatr system, elementy z włókna szklanego. Pokrowiec w komplecie.
Materiał:poliester
Wymiary:⌀ 97 cm. Preferowany producent:  Witchen, Swiss Peak, Ochnik.</t>
  </si>
  <si>
    <t>Długi parasol VIP z metalową konstrukcją z automatycznym systemem otwierania, metalowym stelażem. Wym. ok. 102x102x85cm. Kolor szary/czarny . Preferowany producent: Witchen, Swiss Peak, Ochnik.</t>
  </si>
  <si>
    <t>Chusta wielofunkcyjna, kolor, magenta / szary, MULTIlogo TAURON w białej kontrze (całość chusty, jednostronnie), materiał: dzianina giga - elastik 80%, poliester 20% i elastomer 125 g/m2.</t>
  </si>
  <si>
    <t>Ponczo  z kapturem w pokrowcu. Materiał: plastik PE. Kolor magenta.  Waga od 0.13 gram.
Wymiary 127 x 102 / fi=7 x 19 cm
Materiał 0,12 mm Plastik.</t>
  </si>
  <si>
    <t>Skarpety classic, nad kostkę, unisex.
Metoda wykonania: tkanie do 6 kolorów wg indywidualnego projektu.
Skład: 80% bawełna czesana,  15-17% poliamid 3-5% elastan.
Rozmiarówka: 3 wersje, możliwy inny podział między rozmiarami (ok. 31-34 ,ok. 36 - 41 i ok. 42 – 46)
etykieta papierowa, nadruk full kolor  wg indywidualnego projektu (wersja minimum: logo TAURON, adres www, informacja o rozmiarze i składzie).</t>
  </si>
  <si>
    <t xml:space="preserve">Kolor: szary/czarny, zintegrowany kaptur z regulacją, dwie kieszenie,
rękawy i dół ze ściągaczami, miękka dzianina z bawełną.
Materiał: min. 60% bawełna.
Gramatura: min. 300 g/m, dopuszczalne firmy (4F, Outhorn, Regatta), logo w max 2 miejscach.
</t>
  </si>
  <si>
    <t xml:space="preserve">Kolor: szary/ magentowy, 
zintegrowany kaptur z regulacją, dwie kieszenie,
rękawy i dół ze ściągaczami, miękka dzianina z bawełną.
Materiał: min. 60% bawełna.
Gramatura: min. 300 g/m, dopuszczalne firmy (4F, Outhorn, Regatta), logo w mac 2 miejscach.
</t>
  </si>
  <si>
    <t>Koc polarowy z rączką z nylonu. Gramatura: minumum 200g/m2. Wymiary: minimum 160X130 CM. Materiał: Polyester. Kolor: magenta.</t>
  </si>
  <si>
    <t>Bidon wykonany z PCTG (nie zawiera BPA), z chowanym ustnikiem. Pojemność: 500 ml. Szczelna. Znakowanie: nadruk 2 kolory - 1 miejsce.</t>
  </si>
  <si>
    <t>Szklana butelka z jednowarstwową ścianką i zakrętką. Zakrętka posiada pasek do łatwego przenoszenia oraz neoprenowe etui. Zalecana do zimnych napojów. Nie zamrażać, nie używać w kuchence mikrofalowej. Pojemność 500 ml. Zapakowane w pudełko podarunkowe. Szkło, Neopren, Stal nierdzewna. Znakowanie: nadruk 1 kolor - na etui.</t>
  </si>
  <si>
    <r>
      <t>Butelka sportowa na wodę. Wytrzymały materiał Tritan. Odporny na uszkodzenia, przebarwienia i zapachy. Odkręcana nakrętka. Wolny od BPA. Pojemność  685 ml</t>
    </r>
    <r>
      <rPr>
        <sz val="12"/>
        <color rgb="FFFF0000"/>
        <rFont val="Arial"/>
        <family val="2"/>
        <charset val="238"/>
      </rPr>
      <t xml:space="preserve">. </t>
    </r>
    <r>
      <rPr>
        <sz val="12"/>
        <color theme="1"/>
        <rFont val="Arial"/>
        <family val="2"/>
        <charset val="238"/>
      </rPr>
      <t>Eastman Tritan™.</t>
    </r>
  </si>
  <si>
    <t>Kubek porcelanowy z uchem, Ceramika. Pojemność min. 350 ml  ml, cały w jednym kolorze magentowym, wnętrze kubka białe, Logo TAURON nadrukowane w jednym miejscu w białej kontrze, Wym.: wysokość 11 cm, średnica 8,4 cm (na górze), kształt zwężający się ku dołowi.</t>
  </si>
  <si>
    <t>Metalowy kubek z uchwytem w postaci karabińczyka. Kubek posiada podwójne ścianki wykonany ze stali nierdzewnej. Kolor karabińczyka: czarny / różowy. Pojemność min. 250 ml.</t>
  </si>
  <si>
    <t xml:space="preserve">Kolor szary / czarny / różowy. Szczelna zakrętka i zatyczka zapobiega rozlewaniu, nadaje się do mycia w zmywarce. Materiał: certyfikowany silikon  bez kleju i ołowiu, wolny od BPA, ftalanów i PCV. Pasuje do standardowych uchwytów samochodowych, Pojemność: min. 350 ml (kubek typu Stojo).
</t>
  </si>
  <si>
    <t>Kolor: magenta/ różowy, wymiar 34x3cm, wyposażona w blaszkę samozaciskową, zalaminowana odblaskową folią pryzmatyczną, certyfikat CE, logo w 2 miejscach.</t>
  </si>
  <si>
    <t>Materiał fluorescencyjny, poliester 100% 125g,
dwa pasy odblaskowe, wykonane ze srebrnej tkaniny zgodnej z normą EN471,
obszycie lamówką w kolorze kamizelki,
zapięcie na rzep,
dostępne rozmiary: 45x50 cm (6-8 lat), 
kolor: różowy.</t>
  </si>
  <si>
    <t>Słomka bambusowa, zestaw 2 bambusowych słomek wielokrotnego użytku, szczoteczka ze stali nierdzewnej i nylonu, w bawełnianym lub lnianym etui.  Wymiary: Ø0.8X19CM. Waga: 0.01 kg, kolor: beżowy (naturalny), materiał: Item with multi-materials, certyfikaty.</t>
  </si>
  <si>
    <t>Balonik 12’; znakowanie logo zgodnie z SIW; zatyczka + patyczek; kolor magenta, druk dwustronny (logo z dwóch stron na balonie).</t>
  </si>
  <si>
    <t xml:space="preserve">Okładka szara/ magenta z logo TAURON w prawym górnym rogu oraz adresem www w prawym dolnym rogu: format: 148 x 250 mm, papier: kreda 170g, kolorystyka: 4+0 
bigowanie objętość stron: 2
Środek:papier w kratkę, logo TAURON na każdej kartce w prawym górnym rogu strona www na każdej  kartce w prawym dolnym rogu, format: 148 x 210 mm, papier: offset 80g, kolorystyka: 4+0 objętość stron: 100 Okładka tył: format: 148 x 210 mm, papier: Karton z sz.sp.MCM 250g, kolorystyka: 0+0  objętość stron: 2 
- w sumie objętość stron: 104 
- klejenie bloczku 
- montaż. </t>
  </si>
  <si>
    <t>Kolor okładki: magenta. Notatnik (ok. A5, min. 80 kartek w linie), spiralne bindowanie. Znakowanie na okładce.</t>
  </si>
  <si>
    <t>Blok listowy A4 w kratkę z logo, 100 kartek, papier offset 90 g z 2 dziurami i z perforacją.</t>
  </si>
  <si>
    <t>Notesy ścięte skośne z logo – papier offset 80 g, 100 kartek,  format 100 x 148, nadruk 4/0.</t>
  </si>
  <si>
    <t xml:space="preserve">                                                                                                   Teczka konferencyjna sztywna ok. A4 (poziom 27 mm pion 31,7 mm, grzbiet 1,6 mm+) z klipsem 
Druk ; 4/0, wyklejka biała; folia matowa, lakier UV wybiórczo;  tektura  2 mm; klips metalowy.
</t>
  </si>
  <si>
    <t>Ołówek drewniany z gumką, naostrzony, kolor magenta, długość: min. 18 cm.</t>
  </si>
  <si>
    <t>Satynowa wstązka na rolce; kolor: magenta/szary; szerokość - 2 cm, długość - 25 m.</t>
  </si>
  <si>
    <t>Notes premium w twardej oprawie w zestawie z długopisem lub piórem kulkowym, pakowany w eleganckie pudełko lub etui. Minimalna wielkość notesu: A5. Preferowany producent: Parker, Pierre Cardin.</t>
  </si>
  <si>
    <t>Całość kolor szary; 100% bawełna; 220g, haft logo TAURON w białej kontrze z przodu po lewej stronie na piersi. Materiał Lacosta.</t>
  </si>
  <si>
    <t>Całość kolor magentowy; taliowana; 100% bawełna; 220g dekolt w kształcie V, z guzikami; haft logo TAURON w białej kontrze z przodu po lewej stronie na piersi. Materiał Lacosta.</t>
  </si>
  <si>
    <t>Wymiary kart 9 x 6,5 cm, wysokość znaków 1,5 cm, waga tali kart 92 gramy, karty powleczone cienką warstwą plastiku, rewers w kolorze magenta z logiem TAURON. Grafiki na awersie kart  zostaną dostarczone od Zamawiającego.</t>
  </si>
  <si>
    <t xml:space="preserve">Bombonierka/zestaw, opakowanie z logo,  wymiar: ok.139x75x26mm.
Zawartość: 3 czekoladki reklamowe z logo z nadzieniem (smak pistacjowy/czekoladowy) – masa netto ok.17,5g szt.
1 projekt graficzny pudełka i 1 projekt graficzny etykiety czekoladek (1, 2 lub 3 projekty etykiet czekoladek w pudełku). Projekt etykiet zostanie dostarczony przez Zamawiającego. Termin przydatności do spożycia: min. 8 miesięcy.
</t>
  </si>
  <si>
    <t xml:space="preserve">Saszetka, pasek do biegania, wykonany z lekkiego i elastycznego materiału, tkanina z wodoodporną powłoką i wodoodporny zamek błyskawiczny, pasek odblaskowy zwiększający widoczność w ciemności wokół zamka, regulowany pasek, min. obwód ok. 63 cm, max. obwód ok. 92 cm (plus rozciągnięcie), kolor: magenta, szary, czarny. Płaskie, nieodstające zapięcie paska o szerokości 4 cm takiej jak sam pasek (4 cm). </t>
  </si>
  <si>
    <t xml:space="preserve">Pakowany indywidualnie </t>
  </si>
  <si>
    <t>Bezprzewodowy lokalizator bluetooth smartGPS</t>
  </si>
  <si>
    <t>Urządzenie pokazuje dokładne miejsce poszukiwanych rzeczy: walizki, portfela, kluczy, itp. Posiada: bluetooth 4.0, efekt dźwiękowy, energooszczędną baterię, jest kompatybilny z oprogramowaniem Android i iOS. Wymiary: ok. 38mm x 38 mm x 6mm. Materiał: tworzywo sztuczne. Dopuszczalne kolory:magenta, opcja-róż.</t>
  </si>
  <si>
    <t xml:space="preserve">                                                                                             Zakręcana. Kolor: magenta - opcjonalnie czarny / szary. Pojemność: min. 500 ml .
Utrzymuje temperaturę: do 12 h napoje ciepłe, do 24 h napoje zimne.
Materiał: stal nierdzewna 18/8.
</t>
  </si>
  <si>
    <t>Kolor magenta, średnica: 6 cm, logo w 1 miejscu.</t>
  </si>
  <si>
    <t>Zawieszka w kształcie kółka miękka z PCV o średnicy 6,5 cm z karabińczykiem.  Materiał odblaskowy. Kolor: magenta/ różowy.</t>
  </si>
  <si>
    <t xml:space="preserve">Puzzle z logo TAURON  na pudełku i układance.
Rozmiar układanki: 411 x 300 mm (A3).
A3/160 elementów w układzie 16 elementów x10 elementów - rozmiar elementu: 25,69 x 30,00 mm.
Pudełko dwuczęściowe z tektury litej i mikrofali:
- typ FEFCO 0323/0302 (dno/wieko)
- wymiary: 290x190x46/46 mm (dno/wieko)
- wieko: tektura lita 1,5 mm oklejana wydrukiem
- okleina wieka: wydruk offsetowy 4+0 CMYK, kreda 130, folia mat/błysk
- dno: mikrofala jednostronnie bielona E400
Układanka: grafiki z logo. Grafiki zostaną dostarczone przez Zamawiającego.
</t>
  </si>
  <si>
    <t>Prostokątny pojemnik na żywność. Posiada wewnętrzną przegrodę oraz  zewnętrzną elastyczną opaske silikonową. Nadaje się do podgrzewania w kuchence mikrofalowej (maks. 70 stopni - z otwartą pokrywą). Odpowiednie do przechowywania w zamrażarce (do -20 stopni) i do mycia w zmywarce do naczyń (maks. 70 stopni). Wnętrze z zaokrąglonymi narożnikami. Materiał: tworzywo sztuczne wolne od BPA. Rozmiar: ok. 20 x 10 x 7,5 cm. Pojemność: min. 0,75 litra. Dopuszalne kolory: magenta, opcja-róż</t>
  </si>
  <si>
    <t xml:space="preserve">Pojemnik na lunch </t>
  </si>
  <si>
    <t>Kubek termiczny o pojemności min. 400 ml. Dwie ścianki ze stali nierdzewnej, wewnątrz stal nierdzewna 18/8 o podwyższonej jakości. Próżnia pomiędzy ściankami zapewnia bardzo dobre właściwości termoizolacyjne. Utrzymuje temperaturę powyżej 40°C przez 16 godzin. Podstawa kubka stalowa.  System otwierania / zamykania za pomoca przycisku. Po przechyleniu kubek nie przecieka. Kolory: magenta, szary, czarny.</t>
  </si>
  <si>
    <t>Termos próżniowy z dwiema metalowymi ściankami, utrzymujący ciepło do 24h, z zakrętką-kubkiem. Wewnątrz termosu: stal nierdzewna 18/8 o podwyższonej jakości. Pojemność termosu 1000 ml. Kolory: srebrny / szary</t>
  </si>
  <si>
    <t>PROPONOWANY TERMIN DOSTAWY</t>
  </si>
  <si>
    <t>UWAGI Wykonawcy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</si>
</sst>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zł&quot;_-;\-* #,##0.00\ &quot;zł&quot;_-;_-* &quot;-&quot;??\ &quot;zł&quot;_-;_-@_-"/>
  </numFmts>
  <fonts count="33" x14ac:knownFonts="1">
    <font>
      <sz val="11"/>
      <color theme="1"/>
      <name val="Calibri"/>
      <family val="2"/>
      <charset val="238"/>
      <scheme val="minor"/>
    </font>
    <font>
      <sz val="11"/>
      <color rgb="FF000000"/>
      <name val="Calibri"/>
      <family val="2"/>
      <charset val="238"/>
      <scheme val="minor"/>
    </font>
    <font>
      <b/>
      <sz val="11"/>
      <color rgb="FFFF0000"/>
      <name val="Calibri"/>
      <family val="2"/>
      <charset val="238"/>
      <scheme val="minor"/>
    </font>
    <font>
      <sz val="11"/>
      <name val="Calibri"/>
      <family val="2"/>
      <charset val="238"/>
      <scheme val="minor"/>
    </font>
    <font>
      <sz val="11"/>
      <color rgb="FFFF0000"/>
      <name val="Calibri"/>
      <family val="2"/>
      <charset val="238"/>
      <scheme val="minor"/>
    </font>
    <font>
      <sz val="9"/>
      <color indexed="81"/>
      <name val="Tahoma"/>
      <family val="2"/>
      <charset val="238"/>
    </font>
    <font>
      <b/>
      <sz val="9"/>
      <color indexed="81"/>
      <name val="Tahoma"/>
      <family val="2"/>
      <charset val="238"/>
    </font>
    <font>
      <b/>
      <sz val="11"/>
      <color indexed="81"/>
      <name val="Tahoma"/>
      <family val="2"/>
      <charset val="238"/>
    </font>
    <font>
      <sz val="11"/>
      <color indexed="81"/>
      <name val="Tahoma"/>
      <family val="2"/>
      <charset val="238"/>
    </font>
    <font>
      <b/>
      <sz val="12"/>
      <color indexed="81"/>
      <name val="Tahoma"/>
      <family val="2"/>
      <charset val="238"/>
    </font>
    <font>
      <sz val="12"/>
      <color indexed="81"/>
      <name val="Tahoma"/>
      <family val="2"/>
      <charset val="238"/>
    </font>
    <font>
      <b/>
      <sz val="11"/>
      <color theme="1"/>
      <name val="Calibri"/>
      <family val="2"/>
      <charset val="238"/>
      <scheme val="minor"/>
    </font>
    <font>
      <b/>
      <sz val="11"/>
      <name val="Calibri"/>
      <family val="2"/>
      <charset val="238"/>
      <scheme val="minor"/>
    </font>
    <font>
      <sz val="11"/>
      <color rgb="FF000000"/>
      <name val="Times New Roman"/>
      <family val="1"/>
      <charset val="238"/>
    </font>
    <font>
      <sz val="11"/>
      <color rgb="FF000000"/>
      <name val="Arial"/>
      <family val="2"/>
      <charset val="238"/>
    </font>
    <font>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14"/>
      <color theme="1"/>
      <name val="Calibri"/>
      <family val="2"/>
      <charset val="238"/>
      <scheme val="minor"/>
    </font>
    <font>
      <sz val="10"/>
      <color rgb="FFFF0000"/>
      <name val="Calibri"/>
      <family val="2"/>
      <charset val="238"/>
      <scheme val="minor"/>
    </font>
    <font>
      <b/>
      <sz val="14"/>
      <color rgb="FFFF0000"/>
      <name val="Calibri"/>
      <family val="2"/>
      <charset val="238"/>
      <scheme val="minor"/>
    </font>
    <font>
      <b/>
      <sz val="11"/>
      <color rgb="FFC00000"/>
      <name val="Calibri"/>
      <family val="2"/>
      <charset val="238"/>
      <scheme val="minor"/>
    </font>
    <font>
      <sz val="10"/>
      <name val="Arial"/>
      <family val="2"/>
      <charset val="238"/>
    </font>
    <font>
      <b/>
      <sz val="12"/>
      <color theme="1"/>
      <name val="Arial"/>
      <family val="2"/>
      <charset val="238"/>
    </font>
    <font>
      <b/>
      <sz val="12"/>
      <color theme="1" tint="4.9989318521683403E-2"/>
      <name val="Arial"/>
      <family val="2"/>
      <charset val="238"/>
    </font>
    <font>
      <sz val="12"/>
      <color theme="1"/>
      <name val="Arial"/>
      <family val="2"/>
      <charset val="238"/>
    </font>
    <font>
      <b/>
      <sz val="12"/>
      <name val="Arial"/>
      <family val="2"/>
      <charset val="238"/>
    </font>
    <font>
      <sz val="12"/>
      <name val="Arial"/>
      <family val="2"/>
      <charset val="238"/>
    </font>
    <font>
      <sz val="12"/>
      <color rgb="FF000000"/>
      <name val="Arial"/>
      <family val="2"/>
      <charset val="238"/>
    </font>
    <font>
      <sz val="12"/>
      <color theme="1" tint="4.9989318521683403E-2"/>
      <name val="Arial"/>
      <family val="2"/>
      <charset val="238"/>
    </font>
    <font>
      <sz val="12"/>
      <color rgb="FFFF0000"/>
      <name val="Arial"/>
      <family val="2"/>
      <charset val="238"/>
    </font>
    <font>
      <u/>
      <sz val="11"/>
      <color theme="10"/>
      <name val="Calibri"/>
      <family val="2"/>
      <charset val="238"/>
      <scheme val="minor"/>
    </font>
    <font>
      <b/>
      <sz val="12"/>
      <color rgb="FF141414"/>
      <name val="Arial"/>
      <family val="2"/>
      <charset val="238"/>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FF00FF"/>
        <bgColor indexed="64"/>
      </patternFill>
    </fill>
    <fill>
      <patternFill patternType="solid">
        <fgColor theme="4" tint="0.79998168889431442"/>
        <bgColor theme="4" tint="0.79998168889431442"/>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31" fillId="0" borderId="0" applyNumberFormat="0" applyFill="0" applyBorder="0" applyAlignment="0" applyProtection="0"/>
  </cellStyleXfs>
  <cellXfs count="80">
    <xf numFmtId="0" fontId="0" fillId="0" borderId="0" xfId="0"/>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3" borderId="1" xfId="0" applyFont="1" applyFill="1" applyBorder="1" applyAlignment="1">
      <alignment horizontal="center" vertical="center" wrapText="1"/>
    </xf>
    <xf numFmtId="0" fontId="12" fillId="0" borderId="1" xfId="0" applyFont="1" applyBorder="1" applyAlignment="1">
      <alignment horizontal="center" vertical="center"/>
    </xf>
    <xf numFmtId="0" fontId="1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7" fillId="0" borderId="1" xfId="0" applyFont="1" applyBorder="1" applyAlignment="1">
      <alignment horizontal="center" vertical="center" wrapText="1"/>
    </xf>
    <xf numFmtId="44" fontId="0" fillId="0" borderId="1" xfId="0" applyNumberFormat="1" applyBorder="1" applyAlignment="1">
      <alignment horizontal="center" vertical="center" wrapText="1"/>
    </xf>
    <xf numFmtId="44" fontId="0" fillId="0" borderId="1" xfId="0" applyNumberFormat="1" applyBorder="1" applyAlignment="1">
      <alignment horizontal="right" vertical="center" wrapText="1"/>
    </xf>
    <xf numFmtId="0" fontId="11" fillId="0" borderId="2" xfId="0" applyFont="1" applyBorder="1" applyAlignment="1">
      <alignment horizontal="center" vertical="center" wrapText="1"/>
    </xf>
    <xf numFmtId="44" fontId="0" fillId="0" borderId="2" xfId="0" applyNumberFormat="1" applyBorder="1" applyAlignment="1">
      <alignment horizontal="right" vertical="center" wrapText="1"/>
    </xf>
    <xf numFmtId="44" fontId="0" fillId="0" borderId="2" xfId="0" applyNumberFormat="1" applyBorder="1" applyAlignment="1">
      <alignment horizontal="center" vertical="center" wrapText="1"/>
    </xf>
    <xf numFmtId="0" fontId="18" fillId="0" borderId="1" xfId="0" applyFont="1" applyBorder="1" applyAlignment="1">
      <alignment horizontal="center" vertical="center" wrapText="1"/>
    </xf>
    <xf numFmtId="44" fontId="0" fillId="0" borderId="1" xfId="0" applyNumberFormat="1" applyBorder="1" applyAlignment="1">
      <alignment horizontal="center" vertical="center"/>
    </xf>
    <xf numFmtId="44" fontId="15" fillId="0" borderId="1" xfId="0" applyNumberFormat="1" applyFont="1" applyBorder="1" applyAlignment="1">
      <alignment horizontal="center" vertical="center" wrapText="1"/>
    </xf>
    <xf numFmtId="44" fontId="0" fillId="0" borderId="1" xfId="0" applyNumberFormat="1" applyBorder="1"/>
    <xf numFmtId="0" fontId="0" fillId="2" borderId="1" xfId="0" applyFill="1" applyBorder="1"/>
    <xf numFmtId="0" fontId="11" fillId="2" borderId="1" xfId="0" applyFont="1" applyFill="1" applyBorder="1" applyAlignment="1">
      <alignment horizontal="center" vertical="center" wrapText="1"/>
    </xf>
    <xf numFmtId="44" fontId="19" fillId="0" borderId="1" xfId="0" applyNumberFormat="1" applyFont="1" applyBorder="1" applyAlignment="1">
      <alignment horizontal="center" vertical="center" wrapText="1"/>
    </xf>
    <xf numFmtId="44" fontId="17" fillId="0" borderId="2" xfId="0" applyNumberFormat="1" applyFont="1" applyBorder="1" applyAlignment="1">
      <alignment horizontal="center" vertical="center" wrapText="1"/>
    </xf>
    <xf numFmtId="44" fontId="17" fillId="0" borderId="1" xfId="0" applyNumberFormat="1" applyFont="1" applyBorder="1" applyAlignment="1">
      <alignment horizontal="center" vertical="center" wrapText="1"/>
    </xf>
    <xf numFmtId="44" fontId="17" fillId="0" borderId="3" xfId="0" applyNumberFormat="1" applyFont="1" applyBorder="1" applyAlignment="1">
      <alignment horizontal="center" vertical="center" wrapText="1"/>
    </xf>
    <xf numFmtId="44" fontId="19" fillId="0" borderId="2"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11" fillId="5" borderId="1" xfId="0" applyFont="1" applyFill="1" applyBorder="1" applyAlignment="1">
      <alignment horizontal="center" vertical="center"/>
    </xf>
    <xf numFmtId="0" fontId="0" fillId="6" borderId="1" xfId="0" applyFill="1" applyBorder="1" applyAlignment="1">
      <alignment horizontal="center" vertical="center"/>
    </xf>
    <xf numFmtId="0" fontId="2" fillId="4" borderId="1" xfId="0" applyFont="1" applyFill="1" applyBorder="1" applyAlignment="1">
      <alignment horizontal="center" vertical="center" wrapText="1"/>
    </xf>
    <xf numFmtId="44" fontId="4" fillId="0" borderId="1" xfId="0" applyNumberFormat="1" applyFont="1" applyBorder="1" applyAlignment="1">
      <alignment horizontal="right" vertical="center" wrapText="1"/>
    </xf>
    <xf numFmtId="0" fontId="21" fillId="4" borderId="1" xfId="0" applyFont="1" applyFill="1" applyBorder="1" applyAlignment="1">
      <alignment horizontal="center" vertical="center" wrapText="1"/>
    </xf>
    <xf numFmtId="0" fontId="2" fillId="0" borderId="1" xfId="0" applyFont="1" applyBorder="1" applyAlignment="1">
      <alignment horizontal="center" vertical="center"/>
    </xf>
    <xf numFmtId="0" fontId="4" fillId="6" borderId="1" xfId="0" applyFont="1" applyFill="1" applyBorder="1" applyAlignment="1">
      <alignment horizontal="center" vertical="center"/>
    </xf>
    <xf numFmtId="44" fontId="4" fillId="0" borderId="1" xfId="0" applyNumberFormat="1" applyFont="1" applyBorder="1" applyAlignment="1">
      <alignment horizontal="center" vertical="center" wrapText="1"/>
    </xf>
    <xf numFmtId="44" fontId="4" fillId="0" borderId="1" xfId="0" applyNumberFormat="1" applyFont="1" applyBorder="1" applyAlignment="1">
      <alignment horizontal="center" vertical="center"/>
    </xf>
    <xf numFmtId="44" fontId="4" fillId="0" borderId="1" xfId="0" applyNumberFormat="1" applyFont="1" applyBorder="1"/>
    <xf numFmtId="0" fontId="4" fillId="0" borderId="0" xfId="0" applyFont="1"/>
    <xf numFmtId="0" fontId="2" fillId="5" borderId="1" xfId="0" applyFont="1" applyFill="1" applyBorder="1" applyAlignment="1">
      <alignment horizontal="center" vertical="center"/>
    </xf>
    <xf numFmtId="0" fontId="21" fillId="0" borderId="1" xfId="0" applyFont="1" applyBorder="1" applyAlignment="1">
      <alignment horizontal="center" vertical="center" wrapText="1"/>
    </xf>
    <xf numFmtId="0" fontId="22" fillId="7" borderId="1" xfId="0" applyFont="1" applyFill="1" applyBorder="1" applyAlignment="1">
      <alignment vertical="center" wrapText="1"/>
    </xf>
    <xf numFmtId="44" fontId="0" fillId="0" borderId="1" xfId="0" applyNumberFormat="1" applyBorder="1" applyAlignment="1">
      <alignment vertical="center"/>
    </xf>
    <xf numFmtId="0" fontId="0" fillId="0" borderId="0" xfId="0" applyAlignment="1">
      <alignment vertical="center"/>
    </xf>
    <xf numFmtId="0" fontId="25" fillId="3" borderId="1" xfId="0" applyFont="1" applyFill="1" applyBorder="1" applyAlignment="1">
      <alignment horizontal="left" vertical="center" wrapText="1"/>
    </xf>
    <xf numFmtId="0" fontId="27" fillId="3" borderId="1" xfId="0" applyFont="1" applyFill="1" applyBorder="1" applyAlignment="1">
      <alignment horizontal="left" vertical="center" wrapText="1"/>
    </xf>
    <xf numFmtId="0" fontId="23" fillId="3" borderId="1" xfId="0" applyFont="1" applyFill="1" applyBorder="1" applyAlignment="1">
      <alignment horizontal="left" vertical="center" wrapText="1"/>
    </xf>
    <xf numFmtId="0" fontId="26" fillId="3" borderId="1" xfId="0" applyFont="1" applyFill="1" applyBorder="1" applyAlignment="1">
      <alignment horizontal="left" vertical="center" wrapText="1"/>
    </xf>
    <xf numFmtId="0" fontId="25" fillId="3" borderId="0" xfId="0" applyFont="1" applyFill="1" applyAlignment="1">
      <alignment horizontal="left" vertical="center" wrapText="1"/>
    </xf>
    <xf numFmtId="0" fontId="32" fillId="3" borderId="0" xfId="0" applyFont="1" applyFill="1" applyAlignment="1">
      <alignment horizontal="left" vertical="center" wrapText="1"/>
    </xf>
    <xf numFmtId="0" fontId="23" fillId="3" borderId="3" xfId="0" applyFont="1" applyFill="1" applyBorder="1" applyAlignment="1">
      <alignment horizontal="left" vertical="center" wrapText="1"/>
    </xf>
    <xf numFmtId="0" fontId="24" fillId="3" borderId="3" xfId="0" applyFont="1" applyFill="1" applyBorder="1" applyAlignment="1">
      <alignment horizontal="left" vertical="center" wrapText="1"/>
    </xf>
    <xf numFmtId="0" fontId="27" fillId="3" borderId="0" xfId="0" applyFont="1" applyFill="1" applyAlignment="1">
      <alignment horizontal="left" vertical="center" wrapText="1"/>
    </xf>
    <xf numFmtId="0" fontId="28" fillId="3" borderId="1" xfId="0" applyFont="1" applyFill="1" applyBorder="1" applyAlignment="1">
      <alignment horizontal="left" vertical="center" wrapText="1"/>
    </xf>
    <xf numFmtId="0" fontId="25" fillId="3" borderId="4" xfId="0" applyFont="1" applyFill="1" applyBorder="1" applyAlignment="1">
      <alignment horizontal="left" vertical="center" wrapText="1"/>
    </xf>
    <xf numFmtId="0" fontId="23" fillId="3" borderId="1" xfId="0" applyFont="1" applyFill="1" applyBorder="1" applyAlignment="1">
      <alignment vertical="center"/>
    </xf>
    <xf numFmtId="0" fontId="25" fillId="3" borderId="1" xfId="0" applyFont="1" applyFill="1" applyBorder="1" applyAlignment="1">
      <alignment vertical="center" wrapText="1"/>
    </xf>
    <xf numFmtId="0" fontId="24" fillId="3" borderId="1" xfId="0" applyFont="1" applyFill="1" applyBorder="1" applyAlignment="1">
      <alignment horizontal="left" vertical="center" wrapText="1"/>
    </xf>
    <xf numFmtId="0" fontId="29" fillId="3" borderId="1" xfId="0" applyFont="1" applyFill="1" applyBorder="1" applyAlignment="1">
      <alignment horizontal="left" vertical="center" wrapText="1"/>
    </xf>
    <xf numFmtId="0" fontId="27" fillId="3" borderId="1" xfId="1" applyFont="1" applyFill="1" applyBorder="1" applyAlignment="1">
      <alignment horizontal="left" vertical="center" wrapText="1"/>
    </xf>
    <xf numFmtId="0" fontId="29" fillId="3" borderId="0" xfId="0" applyFont="1" applyFill="1" applyAlignment="1">
      <alignment horizontal="left" vertical="center" wrapText="1"/>
    </xf>
    <xf numFmtId="0" fontId="27" fillId="3" borderId="4" xfId="0" applyFont="1" applyFill="1" applyBorder="1" applyAlignment="1">
      <alignment horizontal="left" vertical="center" wrapText="1"/>
    </xf>
    <xf numFmtId="0" fontId="25" fillId="3" borderId="1" xfId="0" applyFont="1" applyFill="1" applyBorder="1" applyAlignment="1">
      <alignment horizontal="left" vertical="top" wrapText="1"/>
    </xf>
    <xf numFmtId="0" fontId="25" fillId="3" borderId="0" xfId="0" applyFont="1" applyFill="1" applyBorder="1" applyAlignment="1">
      <alignment horizontal="left" vertical="center" wrapText="1"/>
    </xf>
    <xf numFmtId="0" fontId="25" fillId="8" borderId="1" xfId="0" applyFont="1" applyFill="1" applyBorder="1" applyAlignment="1">
      <alignment horizontal="left" vertical="center" wrapText="1"/>
    </xf>
    <xf numFmtId="0" fontId="25" fillId="8" borderId="0" xfId="0" applyFont="1" applyFill="1" applyAlignment="1">
      <alignment horizontal="left" vertical="center" wrapText="1"/>
    </xf>
    <xf numFmtId="0" fontId="27" fillId="8" borderId="1" xfId="0" applyFont="1" applyFill="1" applyBorder="1" applyAlignment="1">
      <alignment horizontal="left" vertical="center" wrapText="1"/>
    </xf>
    <xf numFmtId="0" fontId="28" fillId="8" borderId="1" xfId="0" applyFont="1" applyFill="1" applyBorder="1" applyAlignment="1">
      <alignment horizontal="left" vertical="center" wrapText="1"/>
    </xf>
    <xf numFmtId="0" fontId="26" fillId="8"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0" fillId="0" borderId="1" xfId="0" applyBorder="1"/>
    <xf numFmtId="0" fontId="23" fillId="8" borderId="3"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5" fillId="8" borderId="3" xfId="0" applyFont="1" applyFill="1" applyBorder="1" applyAlignment="1">
      <alignment horizontal="left" vertical="center" wrapText="1"/>
    </xf>
    <xf numFmtId="0" fontId="23" fillId="0" borderId="0" xfId="0" applyFont="1" applyFill="1" applyBorder="1" applyAlignment="1">
      <alignment horizontal="center" vertical="center" wrapText="1"/>
    </xf>
  </cellXfs>
  <cellStyles count="2">
    <cellStyle name="Hiperłącze" xfId="1" builtinId="8"/>
    <cellStyle name="Normalny"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31</xdr:row>
      <xdr:rowOff>0</xdr:rowOff>
    </xdr:from>
    <xdr:to>
      <xdr:col>7</xdr:col>
      <xdr:colOff>304800</xdr:colOff>
      <xdr:row>31</xdr:row>
      <xdr:rowOff>304800</xdr:rowOff>
    </xdr:to>
    <xdr:sp macro="" textlink="">
      <xdr:nvSpPr>
        <xdr:cNvPr id="1033" name="AutoShape 9" descr="https://ecsmedia.pl/cdn-cgi/image/c/16589208944850067-jpg-gallery.big-iext133598165.jpg"/>
        <xdr:cNvSpPr>
          <a:spLocks noChangeAspect="1" noChangeArrowheads="1"/>
        </xdr:cNvSpPr>
      </xdr:nvSpPr>
      <xdr:spPr bwMode="auto">
        <a:xfrm>
          <a:off x="17411700" y="124901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31</xdr:row>
      <xdr:rowOff>0</xdr:rowOff>
    </xdr:from>
    <xdr:to>
      <xdr:col>7</xdr:col>
      <xdr:colOff>304800</xdr:colOff>
      <xdr:row>31</xdr:row>
      <xdr:rowOff>304800</xdr:rowOff>
    </xdr:to>
    <xdr:sp macro="" textlink="">
      <xdr:nvSpPr>
        <xdr:cNvPr id="1034" name="AutoShape 10" descr="https://ecsmedia.pl/cdn-cgi/image/c/16589208944850067-jpg-gallery.big-iext133598165.jpg"/>
        <xdr:cNvSpPr>
          <a:spLocks noChangeAspect="1" noChangeArrowheads="1"/>
        </xdr:cNvSpPr>
      </xdr:nvSpPr>
      <xdr:spPr bwMode="auto">
        <a:xfrm>
          <a:off x="17411700" y="124901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2"/>
  <sheetViews>
    <sheetView tabSelected="1" zoomScale="80" zoomScaleNormal="80" workbookViewId="0">
      <pane ySplit="1" topLeftCell="A2" activePane="bottomLeft" state="frozen"/>
      <selection pane="bottomLeft" activeCell="H2" sqref="H2"/>
    </sheetView>
  </sheetViews>
  <sheetFormatPr defaultColWidth="10.5703125" defaultRowHeight="15.75" x14ac:dyDescent="0.25"/>
  <cols>
    <col min="1" max="1" width="6.85546875" style="53" customWidth="1"/>
    <col min="2" max="2" width="60.5703125" style="65" customWidth="1"/>
    <col min="3" max="3" width="58.140625" style="53" customWidth="1"/>
    <col min="4" max="4" width="30.42578125" style="53" customWidth="1"/>
    <col min="5" max="5" width="22.42578125" style="53" customWidth="1"/>
    <col min="6" max="6" width="18.7109375" style="53" customWidth="1"/>
    <col min="7" max="7" width="17.85546875" style="53" customWidth="1"/>
    <col min="8" max="8" width="34.5703125" style="77" customWidth="1"/>
    <col min="9" max="9" width="31.5703125" style="53" customWidth="1"/>
    <col min="10" max="16384" width="10.5703125" style="53"/>
  </cols>
  <sheetData>
    <row r="1" spans="1:9" ht="110.25" x14ac:dyDescent="0.25">
      <c r="A1" s="55" t="s">
        <v>0</v>
      </c>
      <c r="B1" s="56" t="s">
        <v>1</v>
      </c>
      <c r="C1" s="55" t="s">
        <v>2</v>
      </c>
      <c r="D1" s="55" t="s">
        <v>3</v>
      </c>
      <c r="E1" s="55" t="s">
        <v>4</v>
      </c>
      <c r="F1" s="55" t="s">
        <v>5</v>
      </c>
      <c r="G1" s="55" t="s">
        <v>6</v>
      </c>
      <c r="H1" s="76" t="s">
        <v>591</v>
      </c>
      <c r="I1" s="76" t="s">
        <v>592</v>
      </c>
    </row>
    <row r="2" spans="1:9" ht="75" x14ac:dyDescent="0.25">
      <c r="A2" s="52">
        <v>1</v>
      </c>
      <c r="B2" s="51" t="s">
        <v>410</v>
      </c>
      <c r="C2" s="49" t="s">
        <v>489</v>
      </c>
      <c r="D2" s="49" t="s">
        <v>394</v>
      </c>
      <c r="E2" s="49" t="s">
        <v>384</v>
      </c>
      <c r="F2" s="49" t="s">
        <v>209</v>
      </c>
      <c r="G2" s="49" t="s">
        <v>466</v>
      </c>
      <c r="H2" s="69"/>
      <c r="I2" s="69"/>
    </row>
    <row r="3" spans="1:9" ht="140.44999999999999" customHeight="1" x14ac:dyDescent="0.25">
      <c r="A3" s="52">
        <v>2</v>
      </c>
      <c r="B3" s="51" t="s">
        <v>490</v>
      </c>
      <c r="C3" s="49" t="s">
        <v>513</v>
      </c>
      <c r="D3" s="49" t="s">
        <v>394</v>
      </c>
      <c r="E3" s="49" t="s">
        <v>384</v>
      </c>
      <c r="F3" s="49" t="s">
        <v>209</v>
      </c>
      <c r="G3" s="49" t="s">
        <v>466</v>
      </c>
      <c r="H3" s="69"/>
      <c r="I3" s="70"/>
    </row>
    <row r="4" spans="1:9" ht="123.6" customHeight="1" x14ac:dyDescent="0.25">
      <c r="A4" s="52">
        <v>3</v>
      </c>
      <c r="B4" s="51" t="s">
        <v>15</v>
      </c>
      <c r="C4" s="49" t="s">
        <v>526</v>
      </c>
      <c r="D4" s="49" t="s">
        <v>394</v>
      </c>
      <c r="E4" s="49" t="s">
        <v>384</v>
      </c>
      <c r="F4" s="49" t="s">
        <v>209</v>
      </c>
      <c r="G4" s="49" t="s">
        <v>466</v>
      </c>
      <c r="H4" s="69"/>
      <c r="I4" s="69"/>
    </row>
    <row r="5" spans="1:9" ht="122.45" customHeight="1" x14ac:dyDescent="0.25">
      <c r="A5" s="52">
        <v>4</v>
      </c>
      <c r="B5" s="51" t="s">
        <v>505</v>
      </c>
      <c r="C5" s="49" t="s">
        <v>527</v>
      </c>
      <c r="D5" s="49" t="s">
        <v>394</v>
      </c>
      <c r="E5" s="49" t="s">
        <v>384</v>
      </c>
      <c r="F5" s="49" t="s">
        <v>209</v>
      </c>
      <c r="G5" s="49" t="s">
        <v>466</v>
      </c>
      <c r="H5" s="69"/>
      <c r="I5" s="71"/>
    </row>
    <row r="6" spans="1:9" ht="120" customHeight="1" x14ac:dyDescent="0.25">
      <c r="A6" s="52">
        <v>5</v>
      </c>
      <c r="B6" s="51" t="s">
        <v>427</v>
      </c>
      <c r="C6" s="49" t="s">
        <v>528</v>
      </c>
      <c r="D6" s="49" t="s">
        <v>394</v>
      </c>
      <c r="E6" s="49" t="s">
        <v>428</v>
      </c>
      <c r="F6" s="49" t="s">
        <v>209</v>
      </c>
      <c r="G6" s="49" t="s">
        <v>466</v>
      </c>
      <c r="H6" s="69"/>
      <c r="I6" s="69"/>
    </row>
    <row r="7" spans="1:9" ht="119.1" customHeight="1" x14ac:dyDescent="0.25">
      <c r="A7" s="52">
        <v>6</v>
      </c>
      <c r="B7" s="51" t="s">
        <v>516</v>
      </c>
      <c r="C7" s="49" t="s">
        <v>529</v>
      </c>
      <c r="D7" s="49" t="s">
        <v>394</v>
      </c>
      <c r="E7" s="49" t="s">
        <v>384</v>
      </c>
      <c r="F7" s="49" t="s">
        <v>209</v>
      </c>
      <c r="G7" s="49" t="s">
        <v>466</v>
      </c>
      <c r="H7" s="69"/>
      <c r="I7" s="69"/>
    </row>
    <row r="8" spans="1:9" ht="97.5" customHeight="1" x14ac:dyDescent="0.25">
      <c r="A8" s="52">
        <v>7</v>
      </c>
      <c r="B8" s="52" t="s">
        <v>517</v>
      </c>
      <c r="C8" s="50" t="s">
        <v>530</v>
      </c>
      <c r="D8" s="59" t="s">
        <v>394</v>
      </c>
      <c r="E8" s="49" t="s">
        <v>384</v>
      </c>
      <c r="F8" s="49" t="s">
        <v>209</v>
      </c>
      <c r="G8" s="49" t="s">
        <v>466</v>
      </c>
      <c r="H8" s="69"/>
      <c r="I8" s="71"/>
    </row>
    <row r="9" spans="1:9" ht="60" x14ac:dyDescent="0.25">
      <c r="A9" s="52">
        <v>8</v>
      </c>
      <c r="B9" s="51" t="s">
        <v>411</v>
      </c>
      <c r="C9" s="49" t="s">
        <v>408</v>
      </c>
      <c r="D9" s="49" t="s">
        <v>397</v>
      </c>
      <c r="E9" s="49" t="s">
        <v>384</v>
      </c>
      <c r="F9" s="49" t="s">
        <v>209</v>
      </c>
      <c r="G9" s="49" t="s">
        <v>466</v>
      </c>
      <c r="H9" s="69"/>
      <c r="I9" s="69"/>
    </row>
    <row r="10" spans="1:9" ht="92.45" customHeight="1" x14ac:dyDescent="0.25">
      <c r="A10" s="52">
        <v>9</v>
      </c>
      <c r="B10" s="51" t="s">
        <v>432</v>
      </c>
      <c r="C10" s="49" t="s">
        <v>484</v>
      </c>
      <c r="D10" s="49" t="s">
        <v>431</v>
      </c>
      <c r="E10" s="49" t="s">
        <v>467</v>
      </c>
      <c r="F10" s="49" t="s">
        <v>209</v>
      </c>
      <c r="G10" s="49" t="s">
        <v>507</v>
      </c>
      <c r="H10" s="69"/>
      <c r="I10" s="69"/>
    </row>
    <row r="11" spans="1:9" ht="57" customHeight="1" x14ac:dyDescent="0.25">
      <c r="A11" s="52">
        <v>10</v>
      </c>
      <c r="B11" s="51" t="s">
        <v>464</v>
      </c>
      <c r="C11" s="49" t="s">
        <v>531</v>
      </c>
      <c r="D11" s="49" t="s">
        <v>400</v>
      </c>
      <c r="E11" s="49" t="s">
        <v>430</v>
      </c>
      <c r="F11" s="49" t="s">
        <v>209</v>
      </c>
      <c r="G11" s="49" t="s">
        <v>466</v>
      </c>
      <c r="H11" s="69"/>
      <c r="I11" s="69"/>
    </row>
    <row r="12" spans="1:9" ht="263.45" customHeight="1" x14ac:dyDescent="0.25">
      <c r="A12" s="52">
        <v>11</v>
      </c>
      <c r="B12" s="51" t="s">
        <v>506</v>
      </c>
      <c r="C12" s="49" t="s">
        <v>532</v>
      </c>
      <c r="D12" s="49" t="s">
        <v>394</v>
      </c>
      <c r="E12" s="49" t="s">
        <v>384</v>
      </c>
      <c r="F12" s="49" t="s">
        <v>209</v>
      </c>
      <c r="G12" s="49" t="s">
        <v>466</v>
      </c>
      <c r="H12" s="69"/>
      <c r="I12" s="71"/>
    </row>
    <row r="13" spans="1:9" s="57" customFormat="1" ht="245.45" customHeight="1" x14ac:dyDescent="0.25">
      <c r="A13" s="52">
        <v>12</v>
      </c>
      <c r="B13" s="52" t="s">
        <v>515</v>
      </c>
      <c r="C13" s="64" t="s">
        <v>533</v>
      </c>
      <c r="D13" s="66" t="s">
        <v>394</v>
      </c>
      <c r="E13" s="50" t="s">
        <v>384</v>
      </c>
      <c r="F13" s="50" t="s">
        <v>209</v>
      </c>
      <c r="G13" s="50" t="s">
        <v>466</v>
      </c>
      <c r="H13" s="69"/>
      <c r="I13" s="71"/>
    </row>
    <row r="14" spans="1:9" ht="60" x14ac:dyDescent="0.25">
      <c r="A14" s="52">
        <v>13</v>
      </c>
      <c r="B14" s="51" t="s">
        <v>334</v>
      </c>
      <c r="C14" s="49" t="s">
        <v>461</v>
      </c>
      <c r="D14" s="49" t="s">
        <v>397</v>
      </c>
      <c r="E14" s="49" t="s">
        <v>387</v>
      </c>
      <c r="F14" s="50" t="s">
        <v>209</v>
      </c>
      <c r="G14" s="49" t="s">
        <v>466</v>
      </c>
      <c r="H14" s="69"/>
      <c r="I14" s="69"/>
    </row>
    <row r="15" spans="1:9" ht="75" x14ac:dyDescent="0.25">
      <c r="A15" s="52">
        <v>14</v>
      </c>
      <c r="B15" s="51" t="s">
        <v>441</v>
      </c>
      <c r="C15" s="49" t="s">
        <v>534</v>
      </c>
      <c r="D15" s="49" t="s">
        <v>395</v>
      </c>
      <c r="E15" s="50" t="s">
        <v>380</v>
      </c>
      <c r="F15" s="49" t="s">
        <v>209</v>
      </c>
      <c r="G15" s="49" t="s">
        <v>466</v>
      </c>
      <c r="H15" s="69"/>
      <c r="I15" s="69"/>
    </row>
    <row r="16" spans="1:9" ht="75" x14ac:dyDescent="0.25">
      <c r="A16" s="52">
        <v>15</v>
      </c>
      <c r="B16" s="51" t="s">
        <v>40</v>
      </c>
      <c r="C16" s="49" t="s">
        <v>407</v>
      </c>
      <c r="D16" s="49" t="s">
        <v>395</v>
      </c>
      <c r="E16" s="50" t="s">
        <v>380</v>
      </c>
      <c r="F16" s="49" t="s">
        <v>209</v>
      </c>
      <c r="G16" s="49" t="s">
        <v>466</v>
      </c>
      <c r="H16" s="69"/>
      <c r="I16" s="69"/>
    </row>
    <row r="17" spans="1:9" ht="99.95" customHeight="1" x14ac:dyDescent="0.25">
      <c r="A17" s="52">
        <v>16</v>
      </c>
      <c r="B17" s="51" t="s">
        <v>433</v>
      </c>
      <c r="C17" s="49" t="s">
        <v>535</v>
      </c>
      <c r="D17" s="49" t="s">
        <v>395</v>
      </c>
      <c r="E17" s="50" t="s">
        <v>380</v>
      </c>
      <c r="F17" s="49" t="s">
        <v>209</v>
      </c>
      <c r="G17" s="49" t="s">
        <v>466</v>
      </c>
      <c r="H17" s="69"/>
      <c r="I17" s="69"/>
    </row>
    <row r="18" spans="1:9" ht="138.6" customHeight="1" x14ac:dyDescent="0.25">
      <c r="A18" s="52">
        <v>17</v>
      </c>
      <c r="B18" s="51" t="s">
        <v>417</v>
      </c>
      <c r="C18" s="50" t="s">
        <v>579</v>
      </c>
      <c r="D18" s="49" t="s">
        <v>395</v>
      </c>
      <c r="E18" s="50" t="s">
        <v>380</v>
      </c>
      <c r="F18" s="49" t="s">
        <v>209</v>
      </c>
      <c r="G18" s="49" t="s">
        <v>466</v>
      </c>
      <c r="H18" s="69"/>
      <c r="I18" s="69"/>
    </row>
    <row r="19" spans="1:9" ht="71.45" customHeight="1" x14ac:dyDescent="0.25">
      <c r="A19" s="52">
        <v>18</v>
      </c>
      <c r="B19" s="51" t="s">
        <v>412</v>
      </c>
      <c r="C19" s="49" t="s">
        <v>536</v>
      </c>
      <c r="D19" s="49" t="s">
        <v>278</v>
      </c>
      <c r="E19" s="50" t="s">
        <v>380</v>
      </c>
      <c r="F19" s="49" t="s">
        <v>209</v>
      </c>
      <c r="G19" s="49" t="s">
        <v>466</v>
      </c>
      <c r="H19" s="69"/>
      <c r="I19" s="69"/>
    </row>
    <row r="20" spans="1:9" ht="102.75" customHeight="1" x14ac:dyDescent="0.25">
      <c r="A20" s="52">
        <v>19</v>
      </c>
      <c r="B20" s="51" t="s">
        <v>421</v>
      </c>
      <c r="C20" s="49" t="s">
        <v>537</v>
      </c>
      <c r="D20" s="49" t="s">
        <v>395</v>
      </c>
      <c r="E20" s="50" t="s">
        <v>380</v>
      </c>
      <c r="F20" s="49" t="s">
        <v>209</v>
      </c>
      <c r="G20" s="49" t="s">
        <v>466</v>
      </c>
      <c r="H20" s="69"/>
      <c r="I20" s="69"/>
    </row>
    <row r="21" spans="1:9" ht="93" customHeight="1" x14ac:dyDescent="0.25">
      <c r="A21" s="52">
        <v>20</v>
      </c>
      <c r="B21" s="51" t="s">
        <v>493</v>
      </c>
      <c r="C21" s="49" t="s">
        <v>538</v>
      </c>
      <c r="D21" s="49" t="s">
        <v>278</v>
      </c>
      <c r="E21" s="50" t="s">
        <v>380</v>
      </c>
      <c r="F21" s="49" t="s">
        <v>209</v>
      </c>
      <c r="G21" s="49" t="s">
        <v>466</v>
      </c>
      <c r="H21" s="69"/>
      <c r="I21" s="69"/>
    </row>
    <row r="22" spans="1:9" ht="75" x14ac:dyDescent="0.25">
      <c r="A22" s="52">
        <v>21</v>
      </c>
      <c r="B22" s="51" t="s">
        <v>494</v>
      </c>
      <c r="C22" s="49" t="s">
        <v>539</v>
      </c>
      <c r="D22" s="49" t="s">
        <v>278</v>
      </c>
      <c r="E22" s="50" t="s">
        <v>380</v>
      </c>
      <c r="F22" s="49" t="s">
        <v>209</v>
      </c>
      <c r="G22" s="49" t="s">
        <v>466</v>
      </c>
      <c r="H22" s="69"/>
      <c r="I22" s="69"/>
    </row>
    <row r="23" spans="1:9" ht="75" x14ac:dyDescent="0.25">
      <c r="A23" s="52">
        <v>22</v>
      </c>
      <c r="B23" s="51" t="s">
        <v>495</v>
      </c>
      <c r="C23" s="49" t="s">
        <v>540</v>
      </c>
      <c r="D23" s="49" t="s">
        <v>278</v>
      </c>
      <c r="E23" s="50" t="s">
        <v>380</v>
      </c>
      <c r="F23" s="49" t="s">
        <v>209</v>
      </c>
      <c r="G23" s="49" t="s">
        <v>466</v>
      </c>
      <c r="H23" s="69"/>
      <c r="I23" s="69"/>
    </row>
    <row r="24" spans="1:9" ht="69.599999999999994" customHeight="1" x14ac:dyDescent="0.25">
      <c r="A24" s="52">
        <v>23</v>
      </c>
      <c r="B24" s="51" t="s">
        <v>496</v>
      </c>
      <c r="C24" s="49" t="s">
        <v>541</v>
      </c>
      <c r="D24" s="49" t="s">
        <v>278</v>
      </c>
      <c r="E24" s="50" t="s">
        <v>380</v>
      </c>
      <c r="F24" s="49" t="s">
        <v>209</v>
      </c>
      <c r="G24" s="49" t="s">
        <v>466</v>
      </c>
      <c r="H24" s="69"/>
      <c r="I24" s="69"/>
    </row>
    <row r="25" spans="1:9" ht="90" x14ac:dyDescent="0.25">
      <c r="A25" s="52">
        <v>24</v>
      </c>
      <c r="B25" s="51" t="s">
        <v>386</v>
      </c>
      <c r="C25" s="49" t="s">
        <v>442</v>
      </c>
      <c r="D25" s="49" t="s">
        <v>396</v>
      </c>
      <c r="E25" s="50" t="s">
        <v>377</v>
      </c>
      <c r="F25" s="50" t="s">
        <v>209</v>
      </c>
      <c r="G25" s="49" t="s">
        <v>466</v>
      </c>
      <c r="H25" s="69"/>
      <c r="I25" s="69"/>
    </row>
    <row r="26" spans="1:9" ht="90" x14ac:dyDescent="0.25">
      <c r="A26" s="52">
        <v>25</v>
      </c>
      <c r="B26" s="51" t="s">
        <v>330</v>
      </c>
      <c r="C26" s="49" t="s">
        <v>443</v>
      </c>
      <c r="D26" s="49" t="s">
        <v>396</v>
      </c>
      <c r="E26" s="50" t="s">
        <v>377</v>
      </c>
      <c r="F26" s="50" t="s">
        <v>209</v>
      </c>
      <c r="G26" s="49" t="s">
        <v>466</v>
      </c>
      <c r="H26" s="69"/>
      <c r="I26" s="69"/>
    </row>
    <row r="27" spans="1:9" ht="93" customHeight="1" x14ac:dyDescent="0.25">
      <c r="A27" s="52">
        <v>26</v>
      </c>
      <c r="B27" s="51" t="s">
        <v>439</v>
      </c>
      <c r="C27" s="49" t="s">
        <v>438</v>
      </c>
      <c r="D27" s="49" t="s">
        <v>436</v>
      </c>
      <c r="E27" s="49" t="s">
        <v>440</v>
      </c>
      <c r="F27" s="49" t="s">
        <v>209</v>
      </c>
      <c r="G27" s="49" t="s">
        <v>466</v>
      </c>
      <c r="H27" s="69"/>
      <c r="I27" s="69"/>
    </row>
    <row r="28" spans="1:9" ht="60" x14ac:dyDescent="0.25">
      <c r="A28" s="52">
        <v>27</v>
      </c>
      <c r="B28" s="51" t="s">
        <v>405</v>
      </c>
      <c r="C28" s="49" t="s">
        <v>544</v>
      </c>
      <c r="D28" s="49" t="s">
        <v>278</v>
      </c>
      <c r="E28" s="50" t="s">
        <v>401</v>
      </c>
      <c r="F28" s="50" t="s">
        <v>209</v>
      </c>
      <c r="G28" s="49" t="s">
        <v>466</v>
      </c>
      <c r="H28" s="69"/>
      <c r="I28" s="69"/>
    </row>
    <row r="29" spans="1:9" ht="57" customHeight="1" x14ac:dyDescent="0.25">
      <c r="A29" s="52">
        <v>28</v>
      </c>
      <c r="B29" s="51" t="s">
        <v>444</v>
      </c>
      <c r="C29" s="49" t="s">
        <v>543</v>
      </c>
      <c r="D29" s="49" t="s">
        <v>278</v>
      </c>
      <c r="E29" s="50" t="s">
        <v>401</v>
      </c>
      <c r="F29" s="50" t="s">
        <v>209</v>
      </c>
      <c r="G29" s="49" t="s">
        <v>466</v>
      </c>
      <c r="H29" s="69"/>
      <c r="I29" s="69"/>
    </row>
    <row r="30" spans="1:9" ht="90.6" customHeight="1" x14ac:dyDescent="0.25">
      <c r="A30" s="52">
        <v>29</v>
      </c>
      <c r="B30" s="51" t="s">
        <v>423</v>
      </c>
      <c r="C30" s="49" t="s">
        <v>542</v>
      </c>
      <c r="D30" s="49" t="s">
        <v>278</v>
      </c>
      <c r="E30" s="50" t="s">
        <v>401</v>
      </c>
      <c r="F30" s="50" t="s">
        <v>209</v>
      </c>
      <c r="G30" s="49" t="s">
        <v>466</v>
      </c>
      <c r="H30" s="69"/>
      <c r="I30" s="69"/>
    </row>
    <row r="31" spans="1:9" ht="123" customHeight="1" x14ac:dyDescent="0.25">
      <c r="A31" s="52">
        <v>30</v>
      </c>
      <c r="B31" s="51" t="s">
        <v>418</v>
      </c>
      <c r="C31" s="49" t="s">
        <v>545</v>
      </c>
      <c r="D31" s="49" t="s">
        <v>492</v>
      </c>
      <c r="E31" s="50" t="s">
        <v>377</v>
      </c>
      <c r="F31" s="50" t="s">
        <v>209</v>
      </c>
      <c r="G31" s="49" t="s">
        <v>466</v>
      </c>
      <c r="H31" s="69"/>
      <c r="I31" s="69"/>
    </row>
    <row r="32" spans="1:9" s="57" customFormat="1" ht="71.45" customHeight="1" x14ac:dyDescent="0.25">
      <c r="A32" s="52">
        <v>31</v>
      </c>
      <c r="B32" s="52" t="s">
        <v>504</v>
      </c>
      <c r="C32" s="50" t="s">
        <v>546</v>
      </c>
      <c r="D32" s="50" t="s">
        <v>394</v>
      </c>
      <c r="E32" s="50" t="s">
        <v>384</v>
      </c>
      <c r="F32" s="50" t="s">
        <v>209</v>
      </c>
      <c r="G32" s="50" t="s">
        <v>466</v>
      </c>
      <c r="H32" s="69"/>
      <c r="I32" s="71"/>
    </row>
    <row r="33" spans="1:9" ht="87" customHeight="1" x14ac:dyDescent="0.25">
      <c r="A33" s="52">
        <v>32</v>
      </c>
      <c r="B33" s="51" t="s">
        <v>416</v>
      </c>
      <c r="C33" s="49" t="s">
        <v>547</v>
      </c>
      <c r="D33" s="49" t="s">
        <v>278</v>
      </c>
      <c r="E33" s="49" t="s">
        <v>429</v>
      </c>
      <c r="F33" s="50" t="s">
        <v>209</v>
      </c>
      <c r="G33" s="49" t="s">
        <v>466</v>
      </c>
      <c r="H33" s="69"/>
      <c r="I33" s="69"/>
    </row>
    <row r="34" spans="1:9" ht="116.1" customHeight="1" x14ac:dyDescent="0.25">
      <c r="A34" s="52">
        <v>33</v>
      </c>
      <c r="B34" s="51" t="s">
        <v>437</v>
      </c>
      <c r="C34" s="49" t="s">
        <v>548</v>
      </c>
      <c r="D34" s="49" t="s">
        <v>436</v>
      </c>
      <c r="E34" s="49" t="s">
        <v>384</v>
      </c>
      <c r="F34" s="49" t="s">
        <v>209</v>
      </c>
      <c r="G34" s="49" t="s">
        <v>466</v>
      </c>
      <c r="H34" s="69"/>
      <c r="I34" s="69"/>
    </row>
    <row r="35" spans="1:9" ht="75" x14ac:dyDescent="0.25">
      <c r="A35" s="52">
        <v>34</v>
      </c>
      <c r="B35" s="51" t="s">
        <v>445</v>
      </c>
      <c r="C35" s="49" t="s">
        <v>462</v>
      </c>
      <c r="D35" s="49" t="s">
        <v>395</v>
      </c>
      <c r="E35" s="49" t="s">
        <v>388</v>
      </c>
      <c r="F35" s="49" t="s">
        <v>209</v>
      </c>
      <c r="G35" s="49" t="s">
        <v>466</v>
      </c>
      <c r="H35" s="69"/>
      <c r="I35" s="69"/>
    </row>
    <row r="36" spans="1:9" ht="136.5" customHeight="1" x14ac:dyDescent="0.25">
      <c r="A36" s="52">
        <v>35</v>
      </c>
      <c r="B36" s="51" t="s">
        <v>497</v>
      </c>
      <c r="C36" s="49" t="s">
        <v>549</v>
      </c>
      <c r="D36" s="49" t="s">
        <v>395</v>
      </c>
      <c r="E36" s="49" t="s">
        <v>388</v>
      </c>
      <c r="F36" s="49" t="s">
        <v>209</v>
      </c>
      <c r="G36" s="49" t="s">
        <v>466</v>
      </c>
      <c r="H36" s="69"/>
      <c r="I36" s="69"/>
    </row>
    <row r="37" spans="1:9" ht="99.6" customHeight="1" x14ac:dyDescent="0.25">
      <c r="A37" s="52">
        <v>36</v>
      </c>
      <c r="B37" s="51" t="s">
        <v>446</v>
      </c>
      <c r="C37" s="49" t="s">
        <v>550</v>
      </c>
      <c r="D37" s="49" t="s">
        <v>395</v>
      </c>
      <c r="E37" s="49" t="s">
        <v>388</v>
      </c>
      <c r="F37" s="49" t="s">
        <v>209</v>
      </c>
      <c r="G37" s="49" t="s">
        <v>466</v>
      </c>
      <c r="H37" s="69"/>
      <c r="I37" s="69"/>
    </row>
    <row r="38" spans="1:9" ht="71.099999999999994" customHeight="1" x14ac:dyDescent="0.25">
      <c r="A38" s="52">
        <v>37</v>
      </c>
      <c r="B38" s="51" t="s">
        <v>66</v>
      </c>
      <c r="C38" s="49" t="s">
        <v>447</v>
      </c>
      <c r="D38" s="49" t="s">
        <v>498</v>
      </c>
      <c r="E38" s="49" t="s">
        <v>133</v>
      </c>
      <c r="F38" s="49" t="s">
        <v>209</v>
      </c>
      <c r="G38" s="49" t="s">
        <v>466</v>
      </c>
      <c r="H38" s="69"/>
      <c r="I38" s="69"/>
    </row>
    <row r="39" spans="1:9" ht="60" x14ac:dyDescent="0.25">
      <c r="A39" s="52">
        <v>38</v>
      </c>
      <c r="B39" s="51" t="s">
        <v>68</v>
      </c>
      <c r="C39" s="49" t="s">
        <v>499</v>
      </c>
      <c r="D39" s="49" t="s">
        <v>395</v>
      </c>
      <c r="E39" s="49" t="s">
        <v>133</v>
      </c>
      <c r="F39" s="49" t="s">
        <v>209</v>
      </c>
      <c r="G39" s="49" t="s">
        <v>466</v>
      </c>
      <c r="H39" s="69"/>
      <c r="I39" s="69"/>
    </row>
    <row r="40" spans="1:9" ht="101.25" customHeight="1" x14ac:dyDescent="0.25">
      <c r="A40" s="52">
        <v>39</v>
      </c>
      <c r="B40" s="51" t="s">
        <v>267</v>
      </c>
      <c r="C40" s="49" t="s">
        <v>551</v>
      </c>
      <c r="D40" s="49" t="s">
        <v>399</v>
      </c>
      <c r="E40" s="49" t="s">
        <v>389</v>
      </c>
      <c r="F40" s="49" t="s">
        <v>209</v>
      </c>
      <c r="G40" s="50" t="s">
        <v>500</v>
      </c>
      <c r="H40" s="69"/>
      <c r="I40" s="69"/>
    </row>
    <row r="41" spans="1:9" ht="90" x14ac:dyDescent="0.25">
      <c r="A41" s="52">
        <v>40</v>
      </c>
      <c r="B41" s="51" t="s">
        <v>425</v>
      </c>
      <c r="C41" s="49" t="s">
        <v>463</v>
      </c>
      <c r="D41" s="49" t="s">
        <v>394</v>
      </c>
      <c r="E41" s="50" t="s">
        <v>133</v>
      </c>
      <c r="F41" s="49" t="s">
        <v>209</v>
      </c>
      <c r="G41" s="49" t="s">
        <v>466</v>
      </c>
      <c r="H41" s="69"/>
      <c r="I41" s="69"/>
    </row>
    <row r="42" spans="1:9" ht="95.25" customHeight="1" x14ac:dyDescent="0.25">
      <c r="A42" s="52">
        <v>41</v>
      </c>
      <c r="B42" s="51" t="s">
        <v>468</v>
      </c>
      <c r="C42" s="49" t="s">
        <v>552</v>
      </c>
      <c r="D42" s="49" t="s">
        <v>394</v>
      </c>
      <c r="E42" s="50" t="s">
        <v>133</v>
      </c>
      <c r="F42" s="49" t="s">
        <v>474</v>
      </c>
      <c r="G42" s="49" t="s">
        <v>466</v>
      </c>
      <c r="H42" s="69"/>
      <c r="I42" s="69"/>
    </row>
    <row r="43" spans="1:9" ht="189.95" customHeight="1" x14ac:dyDescent="0.25">
      <c r="A43" s="52">
        <v>42</v>
      </c>
      <c r="B43" s="62" t="s">
        <v>510</v>
      </c>
      <c r="C43" s="64" t="s">
        <v>553</v>
      </c>
      <c r="D43" s="49" t="s">
        <v>399</v>
      </c>
      <c r="E43" s="50" t="s">
        <v>508</v>
      </c>
      <c r="F43" s="50" t="s">
        <v>474</v>
      </c>
      <c r="G43" s="50" t="s">
        <v>511</v>
      </c>
      <c r="H43" s="69"/>
      <c r="I43" s="69"/>
    </row>
    <row r="44" spans="1:9" ht="107.25" customHeight="1" x14ac:dyDescent="0.25">
      <c r="A44" s="52">
        <v>43</v>
      </c>
      <c r="B44" s="51" t="s">
        <v>79</v>
      </c>
      <c r="C44" s="50" t="s">
        <v>576</v>
      </c>
      <c r="D44" s="49" t="s">
        <v>398</v>
      </c>
      <c r="E44" s="49" t="s">
        <v>389</v>
      </c>
      <c r="F44" s="49" t="s">
        <v>209</v>
      </c>
      <c r="G44" s="49" t="s">
        <v>466</v>
      </c>
      <c r="H44" s="69"/>
      <c r="I44" s="71"/>
    </row>
    <row r="45" spans="1:9" ht="75.75" customHeight="1" x14ac:dyDescent="0.25">
      <c r="A45" s="52">
        <v>44</v>
      </c>
      <c r="B45" s="51" t="s">
        <v>81</v>
      </c>
      <c r="C45" s="49" t="s">
        <v>575</v>
      </c>
      <c r="D45" s="49" t="s">
        <v>398</v>
      </c>
      <c r="E45" s="49" t="s">
        <v>73</v>
      </c>
      <c r="F45" s="49" t="s">
        <v>209</v>
      </c>
      <c r="G45" s="49" t="s">
        <v>466</v>
      </c>
      <c r="H45" s="69"/>
      <c r="I45" s="69"/>
    </row>
    <row r="46" spans="1:9" ht="135" x14ac:dyDescent="0.25">
      <c r="A46" s="52">
        <v>45</v>
      </c>
      <c r="B46" s="51" t="s">
        <v>390</v>
      </c>
      <c r="C46" s="49" t="s">
        <v>485</v>
      </c>
      <c r="D46" s="49" t="s">
        <v>395</v>
      </c>
      <c r="E46" s="49" t="s">
        <v>73</v>
      </c>
      <c r="F46" s="49" t="s">
        <v>209</v>
      </c>
      <c r="G46" s="49" t="s">
        <v>466</v>
      </c>
      <c r="H46" s="69"/>
      <c r="I46" s="69"/>
    </row>
    <row r="47" spans="1:9" ht="150" x14ac:dyDescent="0.25">
      <c r="A47" s="52">
        <v>46</v>
      </c>
      <c r="B47" s="51" t="s">
        <v>391</v>
      </c>
      <c r="C47" s="49" t="s">
        <v>448</v>
      </c>
      <c r="D47" s="49" t="s">
        <v>395</v>
      </c>
      <c r="E47" s="49" t="s">
        <v>385</v>
      </c>
      <c r="F47" s="49" t="s">
        <v>209</v>
      </c>
      <c r="G47" s="49" t="s">
        <v>466</v>
      </c>
      <c r="H47" s="69"/>
      <c r="I47" s="69"/>
    </row>
    <row r="48" spans="1:9" ht="124.5" customHeight="1" x14ac:dyDescent="0.25">
      <c r="A48" s="52">
        <v>47</v>
      </c>
      <c r="B48" s="51" t="s">
        <v>456</v>
      </c>
      <c r="C48" s="49" t="s">
        <v>554</v>
      </c>
      <c r="D48" s="49" t="s">
        <v>278</v>
      </c>
      <c r="E48" s="49" t="s">
        <v>133</v>
      </c>
      <c r="F48" s="49" t="s">
        <v>209</v>
      </c>
      <c r="G48" s="49" t="s">
        <v>466</v>
      </c>
      <c r="H48" s="69"/>
      <c r="I48" s="69"/>
    </row>
    <row r="49" spans="1:9" ht="125.45" customHeight="1" x14ac:dyDescent="0.25">
      <c r="A49" s="52">
        <v>48</v>
      </c>
      <c r="B49" s="51" t="s">
        <v>455</v>
      </c>
      <c r="C49" s="49" t="s">
        <v>555</v>
      </c>
      <c r="D49" s="49" t="s">
        <v>278</v>
      </c>
      <c r="E49" s="49" t="s">
        <v>133</v>
      </c>
      <c r="F49" s="49" t="s">
        <v>209</v>
      </c>
      <c r="G49" s="49" t="s">
        <v>466</v>
      </c>
      <c r="H49" s="69"/>
      <c r="I49" s="69"/>
    </row>
    <row r="50" spans="1:9" s="57" customFormat="1" ht="81.75" customHeight="1" x14ac:dyDescent="0.25">
      <c r="A50" s="52">
        <v>49</v>
      </c>
      <c r="B50" s="52" t="s">
        <v>503</v>
      </c>
      <c r="C50" s="50" t="s">
        <v>556</v>
      </c>
      <c r="D50" s="50" t="s">
        <v>278</v>
      </c>
      <c r="E50" s="50" t="s">
        <v>133</v>
      </c>
      <c r="F50" s="50" t="s">
        <v>209</v>
      </c>
      <c r="G50" s="50" t="s">
        <v>466</v>
      </c>
      <c r="H50" s="69"/>
      <c r="I50" s="71"/>
    </row>
    <row r="51" spans="1:9" s="57" customFormat="1" ht="166.5" customHeight="1" x14ac:dyDescent="0.25">
      <c r="A51" s="52">
        <v>50</v>
      </c>
      <c r="B51" s="52" t="s">
        <v>93</v>
      </c>
      <c r="C51" s="50" t="s">
        <v>589</v>
      </c>
      <c r="D51" s="50" t="s">
        <v>501</v>
      </c>
      <c r="E51" s="50" t="s">
        <v>10</v>
      </c>
      <c r="F51" s="50" t="s">
        <v>475</v>
      </c>
      <c r="G51" s="50" t="s">
        <v>466</v>
      </c>
      <c r="H51" s="69"/>
      <c r="I51" s="71"/>
    </row>
    <row r="52" spans="1:9" s="57" customFormat="1" ht="96.75" customHeight="1" x14ac:dyDescent="0.25">
      <c r="A52" s="52">
        <v>51</v>
      </c>
      <c r="B52" s="52" t="s">
        <v>108</v>
      </c>
      <c r="C52" s="50" t="s">
        <v>590</v>
      </c>
      <c r="D52" s="50" t="s">
        <v>501</v>
      </c>
      <c r="E52" s="50" t="s">
        <v>10</v>
      </c>
      <c r="F52" s="50" t="s">
        <v>475</v>
      </c>
      <c r="G52" s="50" t="s">
        <v>466</v>
      </c>
      <c r="H52" s="69"/>
      <c r="I52" s="71"/>
    </row>
    <row r="53" spans="1:9" ht="108" customHeight="1" x14ac:dyDescent="0.25">
      <c r="A53" s="52">
        <v>52</v>
      </c>
      <c r="B53" s="51" t="s">
        <v>435</v>
      </c>
      <c r="C53" s="49" t="s">
        <v>557</v>
      </c>
      <c r="D53" s="49" t="s">
        <v>394</v>
      </c>
      <c r="E53" s="49" t="s">
        <v>10</v>
      </c>
      <c r="F53" s="49" t="s">
        <v>209</v>
      </c>
      <c r="G53" s="49" t="s">
        <v>466</v>
      </c>
      <c r="H53" s="69"/>
      <c r="I53" s="69"/>
    </row>
    <row r="54" spans="1:9" ht="146.25" customHeight="1" x14ac:dyDescent="0.25">
      <c r="A54" s="52">
        <v>53</v>
      </c>
      <c r="B54" s="51" t="s">
        <v>434</v>
      </c>
      <c r="C54" s="49" t="s">
        <v>558</v>
      </c>
      <c r="D54" s="49" t="s">
        <v>394</v>
      </c>
      <c r="E54" s="49" t="s">
        <v>10</v>
      </c>
      <c r="F54" s="49" t="s">
        <v>209</v>
      </c>
      <c r="G54" s="49" t="s">
        <v>466</v>
      </c>
      <c r="H54" s="69"/>
      <c r="I54" s="69"/>
    </row>
    <row r="55" spans="1:9" ht="98.1" customHeight="1" x14ac:dyDescent="0.25">
      <c r="A55" s="52">
        <v>54</v>
      </c>
      <c r="B55" s="51" t="s">
        <v>449</v>
      </c>
      <c r="C55" s="49" t="s">
        <v>559</v>
      </c>
      <c r="D55" s="49" t="s">
        <v>394</v>
      </c>
      <c r="E55" s="49" t="s">
        <v>10</v>
      </c>
      <c r="F55" s="49" t="s">
        <v>209</v>
      </c>
      <c r="G55" s="49" t="s">
        <v>466</v>
      </c>
      <c r="H55" s="69"/>
      <c r="I55" s="69"/>
    </row>
    <row r="56" spans="1:9" ht="90" x14ac:dyDescent="0.25">
      <c r="A56" s="52">
        <v>55</v>
      </c>
      <c r="B56" s="51" t="s">
        <v>124</v>
      </c>
      <c r="C56" s="49" t="s">
        <v>560</v>
      </c>
      <c r="D56" s="49" t="s">
        <v>486</v>
      </c>
      <c r="E56" s="49" t="s">
        <v>378</v>
      </c>
      <c r="F56" s="49" t="s">
        <v>209</v>
      </c>
      <c r="G56" s="49" t="s">
        <v>466</v>
      </c>
      <c r="H56" s="69"/>
      <c r="I56" s="69"/>
    </row>
    <row r="57" spans="1:9" ht="60" x14ac:dyDescent="0.25">
      <c r="A57" s="52">
        <v>56</v>
      </c>
      <c r="B57" s="51" t="s">
        <v>452</v>
      </c>
      <c r="C57" s="49" t="s">
        <v>561</v>
      </c>
      <c r="D57" s="49" t="s">
        <v>302</v>
      </c>
      <c r="E57" s="49" t="s">
        <v>10</v>
      </c>
      <c r="F57" s="49" t="s">
        <v>474</v>
      </c>
      <c r="G57" s="49" t="s">
        <v>466</v>
      </c>
      <c r="H57" s="69"/>
      <c r="I57" s="69"/>
    </row>
    <row r="58" spans="1:9" ht="118.5" customHeight="1" x14ac:dyDescent="0.25">
      <c r="A58" s="52">
        <v>57</v>
      </c>
      <c r="B58" s="51" t="s">
        <v>453</v>
      </c>
      <c r="C58" s="49" t="s">
        <v>562</v>
      </c>
      <c r="D58" s="49" t="s">
        <v>278</v>
      </c>
      <c r="E58" s="49" t="s">
        <v>10</v>
      </c>
      <c r="F58" s="49" t="s">
        <v>474</v>
      </c>
      <c r="G58" s="49" t="s">
        <v>466</v>
      </c>
      <c r="H58" s="69"/>
      <c r="I58" s="69"/>
    </row>
    <row r="59" spans="1:9" ht="101.1" customHeight="1" x14ac:dyDescent="0.25">
      <c r="A59" s="52">
        <v>58</v>
      </c>
      <c r="B59" s="51" t="s">
        <v>454</v>
      </c>
      <c r="C59" s="67" t="s">
        <v>583</v>
      </c>
      <c r="D59" s="49" t="s">
        <v>471</v>
      </c>
      <c r="E59" s="49" t="s">
        <v>10</v>
      </c>
      <c r="F59" s="49" t="s">
        <v>209</v>
      </c>
      <c r="G59" s="49" t="s">
        <v>466</v>
      </c>
      <c r="H59" s="69"/>
      <c r="I59" s="69"/>
    </row>
    <row r="60" spans="1:9" ht="75" x14ac:dyDescent="0.25">
      <c r="A60" s="52">
        <v>59</v>
      </c>
      <c r="B60" s="51" t="s">
        <v>136</v>
      </c>
      <c r="C60" s="49" t="s">
        <v>518</v>
      </c>
      <c r="D60" s="49" t="s">
        <v>395</v>
      </c>
      <c r="E60" s="50" t="s">
        <v>381</v>
      </c>
      <c r="F60" s="49" t="s">
        <v>209</v>
      </c>
      <c r="G60" s="50" t="s">
        <v>502</v>
      </c>
      <c r="H60" s="69"/>
      <c r="I60" s="69"/>
    </row>
    <row r="61" spans="1:9" ht="82.5" customHeight="1" x14ac:dyDescent="0.25">
      <c r="A61" s="52">
        <v>60</v>
      </c>
      <c r="B61" s="51" t="s">
        <v>373</v>
      </c>
      <c r="C61" s="49" t="s">
        <v>525</v>
      </c>
      <c r="D61" s="49" t="s">
        <v>394</v>
      </c>
      <c r="E61" s="50" t="s">
        <v>382</v>
      </c>
      <c r="F61" s="49" t="s">
        <v>209</v>
      </c>
      <c r="G61" s="49" t="s">
        <v>466</v>
      </c>
      <c r="H61" s="69"/>
      <c r="I61" s="69"/>
    </row>
    <row r="62" spans="1:9" ht="54" customHeight="1" x14ac:dyDescent="0.25">
      <c r="A62" s="52">
        <v>61</v>
      </c>
      <c r="B62" s="51" t="s">
        <v>450</v>
      </c>
      <c r="C62" s="49" t="s">
        <v>584</v>
      </c>
      <c r="D62" s="49" t="s">
        <v>394</v>
      </c>
      <c r="E62" s="50" t="s">
        <v>382</v>
      </c>
      <c r="F62" s="49" t="s">
        <v>209</v>
      </c>
      <c r="G62" s="49" t="s">
        <v>466</v>
      </c>
      <c r="H62" s="69"/>
      <c r="I62" s="69"/>
    </row>
    <row r="63" spans="1:9" ht="60" x14ac:dyDescent="0.25">
      <c r="A63" s="52">
        <v>62</v>
      </c>
      <c r="B63" s="51" t="s">
        <v>162</v>
      </c>
      <c r="C63" s="49" t="s">
        <v>563</v>
      </c>
      <c r="D63" s="49" t="s">
        <v>9</v>
      </c>
      <c r="E63" s="49" t="s">
        <v>30</v>
      </c>
      <c r="F63" s="49" t="s">
        <v>209</v>
      </c>
      <c r="G63" s="49" t="s">
        <v>466</v>
      </c>
      <c r="H63" s="69"/>
      <c r="I63" s="69"/>
    </row>
    <row r="64" spans="1:9" ht="75" customHeight="1" x14ac:dyDescent="0.25">
      <c r="A64" s="52">
        <v>63</v>
      </c>
      <c r="B64" s="51" t="s">
        <v>477</v>
      </c>
      <c r="C64" s="49" t="s">
        <v>585</v>
      </c>
      <c r="D64" s="49" t="s">
        <v>9</v>
      </c>
      <c r="E64" s="49" t="s">
        <v>133</v>
      </c>
      <c r="F64" s="49" t="s">
        <v>209</v>
      </c>
      <c r="G64" s="49" t="s">
        <v>466</v>
      </c>
      <c r="H64" s="69"/>
      <c r="I64" s="69"/>
    </row>
    <row r="65" spans="1:9" ht="105" x14ac:dyDescent="0.25">
      <c r="A65" s="52">
        <v>64</v>
      </c>
      <c r="B65" s="51" t="s">
        <v>414</v>
      </c>
      <c r="C65" s="49" t="s">
        <v>564</v>
      </c>
      <c r="D65" s="49" t="s">
        <v>9</v>
      </c>
      <c r="E65" s="49" t="s">
        <v>30</v>
      </c>
      <c r="F65" s="49" t="s">
        <v>209</v>
      </c>
      <c r="G65" s="49" t="s">
        <v>466</v>
      </c>
      <c r="H65" s="69"/>
      <c r="I65" s="69"/>
    </row>
    <row r="66" spans="1:9" ht="60" x14ac:dyDescent="0.25">
      <c r="A66" s="52">
        <v>65</v>
      </c>
      <c r="B66" s="51" t="s">
        <v>403</v>
      </c>
      <c r="C66" s="49" t="s">
        <v>413</v>
      </c>
      <c r="D66" s="49" t="s">
        <v>9</v>
      </c>
      <c r="E66" s="50" t="s">
        <v>406</v>
      </c>
      <c r="F66" s="49" t="s">
        <v>209</v>
      </c>
      <c r="G66" s="49" t="s">
        <v>466</v>
      </c>
      <c r="H66" s="69"/>
      <c r="I66" s="69"/>
    </row>
    <row r="67" spans="1:9" ht="93" customHeight="1" x14ac:dyDescent="0.25">
      <c r="A67" s="52">
        <v>66</v>
      </c>
      <c r="B67" s="51" t="s">
        <v>402</v>
      </c>
      <c r="C67" s="49" t="s">
        <v>404</v>
      </c>
      <c r="D67" s="49" t="s">
        <v>395</v>
      </c>
      <c r="E67" s="50" t="s">
        <v>133</v>
      </c>
      <c r="F67" s="49" t="s">
        <v>474</v>
      </c>
      <c r="G67" s="49" t="s">
        <v>466</v>
      </c>
      <c r="H67" s="69"/>
      <c r="I67" s="69"/>
    </row>
    <row r="68" spans="1:9" ht="93" customHeight="1" x14ac:dyDescent="0.25">
      <c r="A68" s="52">
        <v>67</v>
      </c>
      <c r="B68" s="51" t="s">
        <v>415</v>
      </c>
      <c r="C68" s="49" t="s">
        <v>409</v>
      </c>
      <c r="D68" s="49" t="s">
        <v>426</v>
      </c>
      <c r="E68" s="50" t="s">
        <v>406</v>
      </c>
      <c r="F68" s="49" t="s">
        <v>474</v>
      </c>
      <c r="G68" s="49" t="s">
        <v>466</v>
      </c>
      <c r="H68" s="69"/>
      <c r="I68" s="69"/>
    </row>
    <row r="69" spans="1:9" ht="93" customHeight="1" x14ac:dyDescent="0.25">
      <c r="A69" s="52">
        <v>68</v>
      </c>
      <c r="B69" s="51" t="s">
        <v>419</v>
      </c>
      <c r="C69" s="58" t="s">
        <v>451</v>
      </c>
      <c r="D69" s="49" t="s">
        <v>396</v>
      </c>
      <c r="E69" s="50" t="s">
        <v>377</v>
      </c>
      <c r="F69" s="50" t="s">
        <v>474</v>
      </c>
      <c r="G69" s="49" t="s">
        <v>466</v>
      </c>
      <c r="H69" s="69"/>
      <c r="I69" s="72"/>
    </row>
    <row r="70" spans="1:9" s="57" customFormat="1" ht="117.95" customHeight="1" x14ac:dyDescent="0.25">
      <c r="A70" s="52">
        <v>69</v>
      </c>
      <c r="B70" s="60" t="s">
        <v>512</v>
      </c>
      <c r="C70" s="61" t="s">
        <v>577</v>
      </c>
      <c r="D70" s="50" t="s">
        <v>395</v>
      </c>
      <c r="E70" s="50" t="s">
        <v>508</v>
      </c>
      <c r="F70" s="50" t="s">
        <v>474</v>
      </c>
      <c r="G70" s="50" t="s">
        <v>466</v>
      </c>
      <c r="H70" s="69"/>
      <c r="I70" s="73"/>
    </row>
    <row r="71" spans="1:9" ht="253.5" customHeight="1" x14ac:dyDescent="0.25">
      <c r="A71" s="52">
        <v>70</v>
      </c>
      <c r="B71" s="62" t="s">
        <v>509</v>
      </c>
      <c r="C71" s="63" t="s">
        <v>586</v>
      </c>
      <c r="D71" s="49" t="s">
        <v>278</v>
      </c>
      <c r="E71" s="50" t="s">
        <v>508</v>
      </c>
      <c r="F71" s="50" t="s">
        <v>474</v>
      </c>
      <c r="G71" s="50" t="s">
        <v>511</v>
      </c>
      <c r="H71" s="69"/>
      <c r="I71" s="69"/>
    </row>
    <row r="72" spans="1:9" ht="116.25" customHeight="1" x14ac:dyDescent="0.25">
      <c r="A72" s="52">
        <v>71</v>
      </c>
      <c r="B72" s="51" t="s">
        <v>420</v>
      </c>
      <c r="C72" s="49" t="s">
        <v>565</v>
      </c>
      <c r="D72" s="49" t="s">
        <v>9</v>
      </c>
      <c r="E72" s="49" t="s">
        <v>30</v>
      </c>
      <c r="F72" s="49" t="s">
        <v>209</v>
      </c>
      <c r="G72" s="49" t="s">
        <v>466</v>
      </c>
      <c r="H72" s="69"/>
      <c r="I72" s="69"/>
    </row>
    <row r="73" spans="1:9" ht="86.25" customHeight="1" x14ac:dyDescent="0.25">
      <c r="A73" s="52">
        <v>72</v>
      </c>
      <c r="B73" s="51" t="s">
        <v>147</v>
      </c>
      <c r="C73" s="49" t="s">
        <v>566</v>
      </c>
      <c r="D73" s="49" t="s">
        <v>394</v>
      </c>
      <c r="E73" s="50" t="s">
        <v>133</v>
      </c>
      <c r="F73" s="49" t="s">
        <v>209</v>
      </c>
      <c r="G73" s="49" t="s">
        <v>466</v>
      </c>
      <c r="H73" s="69"/>
      <c r="I73" s="69"/>
    </row>
    <row r="74" spans="1:9" ht="110.45" customHeight="1" x14ac:dyDescent="0.25">
      <c r="A74" s="52">
        <v>73</v>
      </c>
      <c r="B74" s="51" t="s">
        <v>372</v>
      </c>
      <c r="C74" s="49" t="s">
        <v>522</v>
      </c>
      <c r="D74" s="49" t="s">
        <v>469</v>
      </c>
      <c r="E74" s="50" t="s">
        <v>133</v>
      </c>
      <c r="F74" s="49" t="s">
        <v>209</v>
      </c>
      <c r="G74" s="49" t="s">
        <v>466</v>
      </c>
      <c r="H74" s="69"/>
      <c r="I74" s="69"/>
    </row>
    <row r="75" spans="1:9" ht="126.6" customHeight="1" x14ac:dyDescent="0.25">
      <c r="A75" s="52">
        <v>74</v>
      </c>
      <c r="B75" s="51" t="s">
        <v>250</v>
      </c>
      <c r="C75" s="49" t="s">
        <v>523</v>
      </c>
      <c r="D75" s="49" t="s">
        <v>398</v>
      </c>
      <c r="E75" s="50" t="s">
        <v>133</v>
      </c>
      <c r="F75" s="49" t="s">
        <v>474</v>
      </c>
      <c r="G75" s="49" t="s">
        <v>466</v>
      </c>
      <c r="H75" s="69"/>
      <c r="I75" s="69"/>
    </row>
    <row r="76" spans="1:9" ht="138.6" customHeight="1" x14ac:dyDescent="0.25">
      <c r="A76" s="52">
        <v>75</v>
      </c>
      <c r="B76" s="51" t="s">
        <v>383</v>
      </c>
      <c r="C76" s="49" t="s">
        <v>487</v>
      </c>
      <c r="D76" s="49" t="s">
        <v>398</v>
      </c>
      <c r="E76" s="50" t="s">
        <v>133</v>
      </c>
      <c r="F76" s="49" t="s">
        <v>209</v>
      </c>
      <c r="G76" s="49" t="s">
        <v>466</v>
      </c>
      <c r="H76" s="69"/>
      <c r="I76" s="69"/>
    </row>
    <row r="77" spans="1:9" ht="100.5" customHeight="1" x14ac:dyDescent="0.25">
      <c r="A77" s="52">
        <v>76</v>
      </c>
      <c r="B77" s="51" t="s">
        <v>465</v>
      </c>
      <c r="C77" s="49" t="s">
        <v>524</v>
      </c>
      <c r="D77" s="49" t="s">
        <v>469</v>
      </c>
      <c r="E77" s="50" t="s">
        <v>133</v>
      </c>
      <c r="F77" s="49" t="s">
        <v>209</v>
      </c>
      <c r="G77" s="49" t="s">
        <v>466</v>
      </c>
      <c r="H77" s="69"/>
      <c r="I77" s="69"/>
    </row>
    <row r="78" spans="1:9" ht="210" x14ac:dyDescent="0.25">
      <c r="A78" s="52">
        <v>77</v>
      </c>
      <c r="B78" s="51" t="s">
        <v>184</v>
      </c>
      <c r="C78" s="49" t="s">
        <v>567</v>
      </c>
      <c r="D78" s="49" t="s">
        <v>395</v>
      </c>
      <c r="E78" s="50" t="s">
        <v>382</v>
      </c>
      <c r="F78" s="49" t="s">
        <v>209</v>
      </c>
      <c r="G78" s="49" t="s">
        <v>466</v>
      </c>
      <c r="H78" s="69"/>
      <c r="I78" s="69"/>
    </row>
    <row r="79" spans="1:9" ht="60" x14ac:dyDescent="0.25">
      <c r="A79" s="52">
        <v>78</v>
      </c>
      <c r="B79" s="51" t="s">
        <v>422</v>
      </c>
      <c r="C79" s="49" t="s">
        <v>568</v>
      </c>
      <c r="D79" s="49" t="s">
        <v>395</v>
      </c>
      <c r="E79" s="50" t="s">
        <v>382</v>
      </c>
      <c r="F79" s="49" t="s">
        <v>209</v>
      </c>
      <c r="G79" s="49" t="s">
        <v>466</v>
      </c>
      <c r="H79" s="69"/>
      <c r="I79" s="69"/>
    </row>
    <row r="80" spans="1:9" ht="60" x14ac:dyDescent="0.25">
      <c r="A80" s="52">
        <v>79</v>
      </c>
      <c r="B80" s="51" t="s">
        <v>424</v>
      </c>
      <c r="C80" s="49" t="s">
        <v>574</v>
      </c>
      <c r="D80" s="49" t="s">
        <v>278</v>
      </c>
      <c r="E80" s="50" t="s">
        <v>377</v>
      </c>
      <c r="F80" s="50" t="s">
        <v>209</v>
      </c>
      <c r="G80" s="49" t="s">
        <v>466</v>
      </c>
      <c r="H80" s="69"/>
      <c r="I80" s="69"/>
    </row>
    <row r="81" spans="1:9" ht="60" x14ac:dyDescent="0.25">
      <c r="A81" s="52">
        <v>80</v>
      </c>
      <c r="B81" s="51" t="s">
        <v>478</v>
      </c>
      <c r="C81" s="49" t="s">
        <v>569</v>
      </c>
      <c r="D81" s="49" t="s">
        <v>395</v>
      </c>
      <c r="E81" s="50" t="s">
        <v>382</v>
      </c>
      <c r="F81" s="50" t="s">
        <v>209</v>
      </c>
      <c r="G81" s="49" t="s">
        <v>466</v>
      </c>
      <c r="H81" s="69"/>
      <c r="I81" s="69"/>
    </row>
    <row r="82" spans="1:9" ht="60" x14ac:dyDescent="0.25">
      <c r="A82" s="52">
        <v>81</v>
      </c>
      <c r="B82" s="51" t="s">
        <v>480</v>
      </c>
      <c r="C82" s="49" t="s">
        <v>570</v>
      </c>
      <c r="D82" s="49" t="s">
        <v>395</v>
      </c>
      <c r="E82" s="50" t="s">
        <v>479</v>
      </c>
      <c r="F82" s="50" t="s">
        <v>209</v>
      </c>
      <c r="G82" s="49" t="s">
        <v>466</v>
      </c>
      <c r="H82" s="69"/>
      <c r="I82" s="69"/>
    </row>
    <row r="83" spans="1:9" ht="81.599999999999994" customHeight="1" x14ac:dyDescent="0.25">
      <c r="A83" s="52">
        <v>82</v>
      </c>
      <c r="B83" s="51" t="s">
        <v>482</v>
      </c>
      <c r="C83" s="49" t="s">
        <v>481</v>
      </c>
      <c r="D83" s="49" t="s">
        <v>395</v>
      </c>
      <c r="E83" s="50" t="s">
        <v>479</v>
      </c>
      <c r="F83" s="50" t="s">
        <v>209</v>
      </c>
      <c r="G83" s="49" t="s">
        <v>466</v>
      </c>
      <c r="H83" s="69"/>
      <c r="I83" s="69"/>
    </row>
    <row r="84" spans="1:9" ht="90" x14ac:dyDescent="0.25">
      <c r="A84" s="52">
        <v>83</v>
      </c>
      <c r="B84" s="51" t="s">
        <v>483</v>
      </c>
      <c r="C84" s="49" t="s">
        <v>571</v>
      </c>
      <c r="D84" s="49" t="s">
        <v>395</v>
      </c>
      <c r="E84" s="50" t="s">
        <v>382</v>
      </c>
      <c r="F84" s="50" t="s">
        <v>209</v>
      </c>
      <c r="G84" s="49" t="s">
        <v>466</v>
      </c>
      <c r="H84" s="69"/>
      <c r="I84" s="69"/>
    </row>
    <row r="85" spans="1:9" ht="63.95" customHeight="1" x14ac:dyDescent="0.25">
      <c r="A85" s="52">
        <v>84</v>
      </c>
      <c r="B85" s="51" t="s">
        <v>476</v>
      </c>
      <c r="C85" s="49" t="s">
        <v>572</v>
      </c>
      <c r="D85" s="49" t="s">
        <v>394</v>
      </c>
      <c r="E85" s="50" t="s">
        <v>440</v>
      </c>
      <c r="F85" s="49" t="s">
        <v>474</v>
      </c>
      <c r="G85" s="49" t="s">
        <v>466</v>
      </c>
      <c r="H85" s="69"/>
      <c r="I85" s="69"/>
    </row>
    <row r="86" spans="1:9" ht="60" x14ac:dyDescent="0.25">
      <c r="A86" s="52">
        <v>85</v>
      </c>
      <c r="B86" s="51" t="s">
        <v>392</v>
      </c>
      <c r="C86" s="49" t="s">
        <v>393</v>
      </c>
      <c r="D86" s="49" t="s">
        <v>394</v>
      </c>
      <c r="E86" s="49" t="s">
        <v>138</v>
      </c>
      <c r="F86" s="49" t="s">
        <v>209</v>
      </c>
      <c r="G86" s="49" t="s">
        <v>466</v>
      </c>
      <c r="H86" s="69"/>
      <c r="I86" s="69"/>
    </row>
    <row r="87" spans="1:9" ht="60" x14ac:dyDescent="0.25">
      <c r="A87" s="52">
        <v>86</v>
      </c>
      <c r="B87" s="51" t="s">
        <v>470</v>
      </c>
      <c r="C87" s="49" t="s">
        <v>521</v>
      </c>
      <c r="D87" s="49" t="s">
        <v>394</v>
      </c>
      <c r="E87" s="50" t="s">
        <v>382</v>
      </c>
      <c r="F87" s="49" t="s">
        <v>209</v>
      </c>
      <c r="G87" s="49" t="s">
        <v>466</v>
      </c>
      <c r="H87" s="69"/>
      <c r="I87" s="69"/>
    </row>
    <row r="88" spans="1:9" ht="77.25" customHeight="1" x14ac:dyDescent="0.25">
      <c r="A88" s="52">
        <v>87</v>
      </c>
      <c r="B88" s="51" t="s">
        <v>457</v>
      </c>
      <c r="C88" s="49" t="s">
        <v>514</v>
      </c>
      <c r="D88" s="50" t="s">
        <v>400</v>
      </c>
      <c r="E88" s="49" t="s">
        <v>379</v>
      </c>
      <c r="F88" s="49" t="s">
        <v>209</v>
      </c>
      <c r="G88" s="49" t="s">
        <v>466</v>
      </c>
      <c r="H88" s="69"/>
      <c r="I88" s="69"/>
    </row>
    <row r="89" spans="1:9" ht="125.45" customHeight="1" x14ac:dyDescent="0.25">
      <c r="A89" s="52">
        <v>88</v>
      </c>
      <c r="B89" s="51" t="s">
        <v>134</v>
      </c>
      <c r="C89" s="50" t="s">
        <v>520</v>
      </c>
      <c r="D89" s="49" t="s">
        <v>9</v>
      </c>
      <c r="E89" s="50" t="s">
        <v>30</v>
      </c>
      <c r="F89" s="49" t="s">
        <v>209</v>
      </c>
      <c r="G89" s="49" t="s">
        <v>466</v>
      </c>
      <c r="H89" s="69"/>
      <c r="I89" s="71"/>
    </row>
    <row r="90" spans="1:9" ht="159.94999999999999" customHeight="1" x14ac:dyDescent="0.25">
      <c r="A90" s="52">
        <v>89</v>
      </c>
      <c r="B90" s="54" t="s">
        <v>491</v>
      </c>
      <c r="C90" s="50" t="s">
        <v>578</v>
      </c>
      <c r="D90" s="49" t="s">
        <v>9</v>
      </c>
      <c r="E90" s="50" t="s">
        <v>30</v>
      </c>
      <c r="F90" s="49" t="s">
        <v>209</v>
      </c>
      <c r="G90" s="50" t="s">
        <v>511</v>
      </c>
      <c r="H90" s="69"/>
      <c r="I90" s="71"/>
    </row>
    <row r="91" spans="1:9" ht="112.5" customHeight="1" x14ac:dyDescent="0.25">
      <c r="A91" s="52">
        <v>90</v>
      </c>
      <c r="B91" s="51" t="s">
        <v>472</v>
      </c>
      <c r="C91" s="50" t="s">
        <v>519</v>
      </c>
      <c r="D91" s="49" t="s">
        <v>473</v>
      </c>
      <c r="E91" s="50" t="s">
        <v>133</v>
      </c>
      <c r="F91" s="49" t="s">
        <v>209</v>
      </c>
      <c r="G91" s="49" t="s">
        <v>466</v>
      </c>
      <c r="H91" s="69"/>
      <c r="I91" s="71"/>
    </row>
    <row r="92" spans="1:9" ht="65.099999999999994" customHeight="1" x14ac:dyDescent="0.25">
      <c r="A92" s="52">
        <v>91</v>
      </c>
      <c r="B92" s="51" t="s">
        <v>488</v>
      </c>
      <c r="C92" s="49" t="s">
        <v>573</v>
      </c>
      <c r="D92" s="49" t="s">
        <v>395</v>
      </c>
      <c r="E92" s="49" t="s">
        <v>381</v>
      </c>
      <c r="F92" s="49" t="s">
        <v>209</v>
      </c>
      <c r="G92" s="49" t="s">
        <v>502</v>
      </c>
      <c r="H92" s="69"/>
      <c r="I92" s="69"/>
    </row>
    <row r="93" spans="1:9" s="68" customFormat="1" ht="193.5" customHeight="1" x14ac:dyDescent="0.25">
      <c r="A93" s="52">
        <v>92</v>
      </c>
      <c r="B93" s="62" t="s">
        <v>588</v>
      </c>
      <c r="C93" s="64" t="s">
        <v>587</v>
      </c>
      <c r="D93" s="49" t="s">
        <v>394</v>
      </c>
      <c r="E93" s="49" t="s">
        <v>580</v>
      </c>
      <c r="F93" s="49" t="s">
        <v>209</v>
      </c>
      <c r="G93" s="49" t="s">
        <v>466</v>
      </c>
      <c r="H93" s="69"/>
      <c r="I93" s="69"/>
    </row>
    <row r="94" spans="1:9" ht="120" customHeight="1" x14ac:dyDescent="0.25">
      <c r="A94" s="52">
        <v>93</v>
      </c>
      <c r="B94" s="62" t="s">
        <v>581</v>
      </c>
      <c r="C94" s="49" t="s">
        <v>582</v>
      </c>
      <c r="D94" s="49" t="s">
        <v>394</v>
      </c>
      <c r="E94" s="49" t="s">
        <v>580</v>
      </c>
      <c r="F94" s="49" t="s">
        <v>209</v>
      </c>
      <c r="G94" s="49" t="s">
        <v>466</v>
      </c>
      <c r="H94" s="78"/>
      <c r="I94" s="69"/>
    </row>
    <row r="95" spans="1:9" x14ac:dyDescent="0.25">
      <c r="H95" s="79"/>
    </row>
    <row r="96" spans="1:9" x14ac:dyDescent="0.25">
      <c r="H96" s="79"/>
    </row>
    <row r="97" spans="8:8" x14ac:dyDescent="0.25">
      <c r="H97" s="79"/>
    </row>
    <row r="98" spans="8:8" x14ac:dyDescent="0.25">
      <c r="H98" s="79"/>
    </row>
    <row r="99" spans="8:8" x14ac:dyDescent="0.25">
      <c r="H99" s="79"/>
    </row>
    <row r="100" spans="8:8" x14ac:dyDescent="0.25">
      <c r="H100" s="79"/>
    </row>
    <row r="101" spans="8:8" x14ac:dyDescent="0.25">
      <c r="H101" s="79"/>
    </row>
    <row r="102" spans="8:8" x14ac:dyDescent="0.25">
      <c r="H102" s="79"/>
    </row>
    <row r="103" spans="8:8" x14ac:dyDescent="0.25">
      <c r="H103" s="79"/>
    </row>
    <row r="104" spans="8:8" x14ac:dyDescent="0.25">
      <c r="H104" s="79"/>
    </row>
    <row r="105" spans="8:8" x14ac:dyDescent="0.25">
      <c r="H105" s="79"/>
    </row>
    <row r="106" spans="8:8" x14ac:dyDescent="0.25">
      <c r="H106" s="79"/>
    </row>
    <row r="107" spans="8:8" x14ac:dyDescent="0.25">
      <c r="H107" s="79"/>
    </row>
    <row r="108" spans="8:8" x14ac:dyDescent="0.25">
      <c r="H108" s="79"/>
    </row>
    <row r="109" spans="8:8" x14ac:dyDescent="0.25">
      <c r="H109" s="79"/>
    </row>
    <row r="110" spans="8:8" x14ac:dyDescent="0.25">
      <c r="H110" s="79"/>
    </row>
    <row r="111" spans="8:8" x14ac:dyDescent="0.25">
      <c r="H111" s="79"/>
    </row>
    <row r="112" spans="8:8" x14ac:dyDescent="0.25">
      <c r="H112" s="79"/>
    </row>
    <row r="113" spans="8:8" x14ac:dyDescent="0.25">
      <c r="H113" s="79"/>
    </row>
    <row r="114" spans="8:8" x14ac:dyDescent="0.25">
      <c r="H114" s="79"/>
    </row>
    <row r="115" spans="8:8" x14ac:dyDescent="0.25">
      <c r="H115" s="79"/>
    </row>
    <row r="116" spans="8:8" x14ac:dyDescent="0.25">
      <c r="H116" s="79"/>
    </row>
    <row r="117" spans="8:8" x14ac:dyDescent="0.25">
      <c r="H117" s="79"/>
    </row>
    <row r="118" spans="8:8" x14ac:dyDescent="0.25">
      <c r="H118" s="79"/>
    </row>
    <row r="119" spans="8:8" x14ac:dyDescent="0.25">
      <c r="H119" s="79"/>
    </row>
    <row r="120" spans="8:8" x14ac:dyDescent="0.25">
      <c r="H120" s="79"/>
    </row>
    <row r="121" spans="8:8" x14ac:dyDescent="0.25">
      <c r="H121" s="79"/>
    </row>
    <row r="122" spans="8:8" x14ac:dyDescent="0.25">
      <c r="H122" s="79"/>
    </row>
    <row r="123" spans="8:8" x14ac:dyDescent="0.25">
      <c r="H123" s="79"/>
    </row>
    <row r="124" spans="8:8" x14ac:dyDescent="0.25">
      <c r="H124" s="79"/>
    </row>
    <row r="125" spans="8:8" x14ac:dyDescent="0.25">
      <c r="H125" s="79"/>
    </row>
    <row r="126" spans="8:8" x14ac:dyDescent="0.25">
      <c r="H126" s="79"/>
    </row>
    <row r="127" spans="8:8" x14ac:dyDescent="0.25">
      <c r="H127" s="79"/>
    </row>
    <row r="128" spans="8:8" x14ac:dyDescent="0.25">
      <c r="H128" s="79"/>
    </row>
    <row r="129" spans="8:8" x14ac:dyDescent="0.25">
      <c r="H129" s="79"/>
    </row>
    <row r="130" spans="8:8" x14ac:dyDescent="0.25">
      <c r="H130" s="79"/>
    </row>
    <row r="131" spans="8:8" x14ac:dyDescent="0.25">
      <c r="H131" s="79"/>
    </row>
    <row r="132" spans="8:8" x14ac:dyDescent="0.25">
      <c r="H132" s="79"/>
    </row>
    <row r="133" spans="8:8" x14ac:dyDescent="0.25">
      <c r="H133" s="79"/>
    </row>
    <row r="134" spans="8:8" x14ac:dyDescent="0.25">
      <c r="H134" s="79"/>
    </row>
    <row r="135" spans="8:8" x14ac:dyDescent="0.25">
      <c r="H135" s="79"/>
    </row>
    <row r="136" spans="8:8" x14ac:dyDescent="0.25">
      <c r="H136" s="79"/>
    </row>
    <row r="137" spans="8:8" x14ac:dyDescent="0.25">
      <c r="H137" s="79"/>
    </row>
    <row r="138" spans="8:8" x14ac:dyDescent="0.25">
      <c r="H138" s="79"/>
    </row>
    <row r="139" spans="8:8" x14ac:dyDescent="0.25">
      <c r="H139" s="79"/>
    </row>
    <row r="140" spans="8:8" x14ac:dyDescent="0.25">
      <c r="H140" s="79"/>
    </row>
    <row r="141" spans="8:8" x14ac:dyDescent="0.25">
      <c r="H141" s="79"/>
    </row>
    <row r="142" spans="8:8" x14ac:dyDescent="0.25">
      <c r="H142" s="79"/>
    </row>
    <row r="143" spans="8:8" x14ac:dyDescent="0.25">
      <c r="H143" s="79"/>
    </row>
    <row r="144" spans="8:8" x14ac:dyDescent="0.25">
      <c r="H144" s="79"/>
    </row>
    <row r="145" spans="8:8" x14ac:dyDescent="0.25">
      <c r="H145" s="79"/>
    </row>
    <row r="146" spans="8:8" x14ac:dyDescent="0.25">
      <c r="H146" s="79"/>
    </row>
    <row r="147" spans="8:8" x14ac:dyDescent="0.25">
      <c r="H147" s="79"/>
    </row>
    <row r="148" spans="8:8" x14ac:dyDescent="0.25">
      <c r="H148" s="79"/>
    </row>
    <row r="149" spans="8:8" x14ac:dyDescent="0.25">
      <c r="H149" s="79"/>
    </row>
    <row r="150" spans="8:8" x14ac:dyDescent="0.25">
      <c r="H150" s="79"/>
    </row>
    <row r="151" spans="8:8" x14ac:dyDescent="0.25">
      <c r="H151" s="79"/>
    </row>
    <row r="152" spans="8:8" x14ac:dyDescent="0.25">
      <c r="H152" s="79"/>
    </row>
    <row r="153" spans="8:8" x14ac:dyDescent="0.25">
      <c r="H153" s="79"/>
    </row>
    <row r="154" spans="8:8" x14ac:dyDescent="0.25">
      <c r="H154" s="79"/>
    </row>
    <row r="155" spans="8:8" x14ac:dyDescent="0.25">
      <c r="H155" s="79"/>
    </row>
    <row r="156" spans="8:8" x14ac:dyDescent="0.25">
      <c r="H156" s="79"/>
    </row>
    <row r="157" spans="8:8" x14ac:dyDescent="0.25">
      <c r="H157" s="79"/>
    </row>
    <row r="158" spans="8:8" x14ac:dyDescent="0.25">
      <c r="H158" s="79"/>
    </row>
    <row r="159" spans="8:8" x14ac:dyDescent="0.25">
      <c r="H159" s="79"/>
    </row>
    <row r="160" spans="8:8" x14ac:dyDescent="0.25">
      <c r="H160" s="79"/>
    </row>
    <row r="161" spans="8:8" x14ac:dyDescent="0.25">
      <c r="H161" s="79"/>
    </row>
    <row r="162" spans="8:8" x14ac:dyDescent="0.25">
      <c r="H162" s="79"/>
    </row>
    <row r="163" spans="8:8" x14ac:dyDescent="0.25">
      <c r="H163" s="79"/>
    </row>
    <row r="164" spans="8:8" x14ac:dyDescent="0.25">
      <c r="H164" s="79"/>
    </row>
    <row r="165" spans="8:8" x14ac:dyDescent="0.25">
      <c r="H165" s="79"/>
    </row>
    <row r="166" spans="8:8" x14ac:dyDescent="0.25">
      <c r="H166" s="79"/>
    </row>
    <row r="167" spans="8:8" x14ac:dyDescent="0.25">
      <c r="H167" s="79"/>
    </row>
    <row r="168" spans="8:8" x14ac:dyDescent="0.25">
      <c r="H168" s="79"/>
    </row>
    <row r="169" spans="8:8" x14ac:dyDescent="0.25">
      <c r="H169" s="79"/>
    </row>
    <row r="170" spans="8:8" x14ac:dyDescent="0.25">
      <c r="H170" s="79"/>
    </row>
    <row r="171" spans="8:8" x14ac:dyDescent="0.25">
      <c r="H171" s="79"/>
    </row>
    <row r="172" spans="8:8" x14ac:dyDescent="0.25">
      <c r="H172" s="79"/>
    </row>
    <row r="173" spans="8:8" x14ac:dyDescent="0.25">
      <c r="H173" s="79"/>
    </row>
    <row r="174" spans="8:8" x14ac:dyDescent="0.25">
      <c r="H174" s="79"/>
    </row>
    <row r="175" spans="8:8" x14ac:dyDescent="0.25">
      <c r="H175" s="79"/>
    </row>
    <row r="176" spans="8:8" x14ac:dyDescent="0.25">
      <c r="H176" s="79"/>
    </row>
    <row r="177" spans="8:8" x14ac:dyDescent="0.25">
      <c r="H177" s="79"/>
    </row>
    <row r="178" spans="8:8" x14ac:dyDescent="0.25">
      <c r="H178" s="79"/>
    </row>
    <row r="179" spans="8:8" x14ac:dyDescent="0.25">
      <c r="H179" s="79"/>
    </row>
    <row r="180" spans="8:8" x14ac:dyDescent="0.25">
      <c r="H180" s="79"/>
    </row>
    <row r="181" spans="8:8" x14ac:dyDescent="0.25">
      <c r="H181" s="79"/>
    </row>
    <row r="182" spans="8:8" x14ac:dyDescent="0.25">
      <c r="H182" s="79"/>
    </row>
    <row r="183" spans="8:8" x14ac:dyDescent="0.25">
      <c r="H183" s="79"/>
    </row>
    <row r="184" spans="8:8" x14ac:dyDescent="0.25">
      <c r="H184" s="79"/>
    </row>
    <row r="185" spans="8:8" x14ac:dyDescent="0.25">
      <c r="H185" s="79"/>
    </row>
    <row r="186" spans="8:8" x14ac:dyDescent="0.25">
      <c r="H186" s="79"/>
    </row>
    <row r="187" spans="8:8" x14ac:dyDescent="0.25">
      <c r="H187" s="79"/>
    </row>
    <row r="188" spans="8:8" x14ac:dyDescent="0.25">
      <c r="H188" s="79"/>
    </row>
    <row r="189" spans="8:8" x14ac:dyDescent="0.25">
      <c r="H189" s="79"/>
    </row>
    <row r="190" spans="8:8" x14ac:dyDescent="0.25">
      <c r="H190" s="79"/>
    </row>
    <row r="191" spans="8:8" x14ac:dyDescent="0.25">
      <c r="H191" s="79"/>
    </row>
    <row r="192" spans="8:8" x14ac:dyDescent="0.25">
      <c r="H192" s="79"/>
    </row>
    <row r="193" spans="8:8" x14ac:dyDescent="0.25">
      <c r="H193" s="79"/>
    </row>
    <row r="194" spans="8:8" x14ac:dyDescent="0.25">
      <c r="H194" s="79"/>
    </row>
    <row r="195" spans="8:8" x14ac:dyDescent="0.25">
      <c r="H195" s="79"/>
    </row>
    <row r="196" spans="8:8" x14ac:dyDescent="0.25">
      <c r="H196" s="79"/>
    </row>
    <row r="197" spans="8:8" x14ac:dyDescent="0.25">
      <c r="H197" s="79"/>
    </row>
    <row r="198" spans="8:8" x14ac:dyDescent="0.25">
      <c r="H198" s="79"/>
    </row>
    <row r="199" spans="8:8" x14ac:dyDescent="0.25">
      <c r="H199" s="79"/>
    </row>
    <row r="200" spans="8:8" x14ac:dyDescent="0.25">
      <c r="H200" s="79"/>
    </row>
    <row r="201" spans="8:8" x14ac:dyDescent="0.25">
      <c r="H201" s="79"/>
    </row>
    <row r="202" spans="8:8" x14ac:dyDescent="0.25">
      <c r="H202" s="79"/>
    </row>
    <row r="203" spans="8:8" x14ac:dyDescent="0.25">
      <c r="H203" s="79"/>
    </row>
    <row r="204" spans="8:8" x14ac:dyDescent="0.25">
      <c r="H204" s="79"/>
    </row>
    <row r="205" spans="8:8" x14ac:dyDescent="0.25">
      <c r="H205" s="79"/>
    </row>
    <row r="206" spans="8:8" x14ac:dyDescent="0.25">
      <c r="H206" s="79"/>
    </row>
    <row r="207" spans="8:8" x14ac:dyDescent="0.25">
      <c r="H207" s="79"/>
    </row>
    <row r="208" spans="8:8" x14ac:dyDescent="0.25">
      <c r="H208" s="79"/>
    </row>
    <row r="209" spans="8:8" x14ac:dyDescent="0.25">
      <c r="H209" s="79"/>
    </row>
    <row r="210" spans="8:8" x14ac:dyDescent="0.25">
      <c r="H210" s="79"/>
    </row>
    <row r="211" spans="8:8" x14ac:dyDescent="0.25">
      <c r="H211" s="79"/>
    </row>
    <row r="212" spans="8:8" x14ac:dyDescent="0.25">
      <c r="H212" s="79"/>
    </row>
    <row r="213" spans="8:8" x14ac:dyDescent="0.25">
      <c r="H213" s="79"/>
    </row>
    <row r="214" spans="8:8" x14ac:dyDescent="0.25">
      <c r="H214" s="79"/>
    </row>
    <row r="215" spans="8:8" x14ac:dyDescent="0.25">
      <c r="H215" s="79"/>
    </row>
    <row r="216" spans="8:8" x14ac:dyDescent="0.25">
      <c r="H216" s="79"/>
    </row>
    <row r="217" spans="8:8" x14ac:dyDescent="0.25">
      <c r="H217" s="79"/>
    </row>
    <row r="218" spans="8:8" x14ac:dyDescent="0.25">
      <c r="H218" s="79"/>
    </row>
    <row r="219" spans="8:8" x14ac:dyDescent="0.25">
      <c r="H219" s="79"/>
    </row>
    <row r="220" spans="8:8" x14ac:dyDescent="0.25">
      <c r="H220" s="79"/>
    </row>
    <row r="221" spans="8:8" x14ac:dyDescent="0.25">
      <c r="H221" s="79"/>
    </row>
    <row r="222" spans="8:8" x14ac:dyDescent="0.25">
      <c r="H222" s="79"/>
    </row>
    <row r="223" spans="8:8" x14ac:dyDescent="0.25">
      <c r="H223" s="79"/>
    </row>
    <row r="224" spans="8:8" x14ac:dyDescent="0.25">
      <c r="H224" s="79"/>
    </row>
    <row r="225" spans="8:8" x14ac:dyDescent="0.25">
      <c r="H225" s="79"/>
    </row>
    <row r="226" spans="8:8" x14ac:dyDescent="0.25">
      <c r="H226" s="79"/>
    </row>
    <row r="227" spans="8:8" x14ac:dyDescent="0.25">
      <c r="H227" s="79"/>
    </row>
    <row r="228" spans="8:8" x14ac:dyDescent="0.25">
      <c r="H228" s="79"/>
    </row>
    <row r="229" spans="8:8" x14ac:dyDescent="0.25">
      <c r="H229" s="79"/>
    </row>
    <row r="230" spans="8:8" x14ac:dyDescent="0.25">
      <c r="H230" s="79"/>
    </row>
    <row r="231" spans="8:8" x14ac:dyDescent="0.25">
      <c r="H231" s="79"/>
    </row>
    <row r="232" spans="8:8" x14ac:dyDescent="0.25">
      <c r="H232" s="79"/>
    </row>
    <row r="233" spans="8:8" x14ac:dyDescent="0.25">
      <c r="H233" s="79"/>
    </row>
    <row r="234" spans="8:8" x14ac:dyDescent="0.25">
      <c r="H234" s="79"/>
    </row>
    <row r="235" spans="8:8" x14ac:dyDescent="0.25">
      <c r="H235" s="79"/>
    </row>
    <row r="236" spans="8:8" x14ac:dyDescent="0.25">
      <c r="H236" s="79"/>
    </row>
    <row r="237" spans="8:8" x14ac:dyDescent="0.25">
      <c r="H237" s="79"/>
    </row>
    <row r="238" spans="8:8" x14ac:dyDescent="0.25">
      <c r="H238" s="79"/>
    </row>
    <row r="239" spans="8:8" x14ac:dyDescent="0.25">
      <c r="H239" s="79"/>
    </row>
    <row r="240" spans="8:8" x14ac:dyDescent="0.25">
      <c r="H240" s="79"/>
    </row>
    <row r="241" spans="8:8" x14ac:dyDescent="0.25">
      <c r="H241" s="79"/>
    </row>
    <row r="242" spans="8:8" x14ac:dyDescent="0.25">
      <c r="H242" s="79"/>
    </row>
    <row r="243" spans="8:8" x14ac:dyDescent="0.25">
      <c r="H243" s="79"/>
    </row>
    <row r="244" spans="8:8" x14ac:dyDescent="0.25">
      <c r="H244" s="79"/>
    </row>
    <row r="245" spans="8:8" x14ac:dyDescent="0.25">
      <c r="H245" s="79"/>
    </row>
    <row r="246" spans="8:8" x14ac:dyDescent="0.25">
      <c r="H246" s="79"/>
    </row>
    <row r="247" spans="8:8" x14ac:dyDescent="0.25">
      <c r="H247" s="79"/>
    </row>
    <row r="248" spans="8:8" x14ac:dyDescent="0.25">
      <c r="H248" s="79"/>
    </row>
    <row r="249" spans="8:8" x14ac:dyDescent="0.25">
      <c r="H249" s="79"/>
    </row>
    <row r="250" spans="8:8" x14ac:dyDescent="0.25">
      <c r="H250" s="79"/>
    </row>
    <row r="251" spans="8:8" x14ac:dyDescent="0.25">
      <c r="H251" s="79"/>
    </row>
    <row r="252" spans="8:8" x14ac:dyDescent="0.25">
      <c r="H252" s="79"/>
    </row>
    <row r="253" spans="8:8" x14ac:dyDescent="0.25">
      <c r="H253" s="79"/>
    </row>
    <row r="254" spans="8:8" x14ac:dyDescent="0.25">
      <c r="H254" s="79"/>
    </row>
    <row r="255" spans="8:8" x14ac:dyDescent="0.25">
      <c r="H255" s="79"/>
    </row>
    <row r="256" spans="8:8" x14ac:dyDescent="0.25">
      <c r="H256" s="79"/>
    </row>
    <row r="257" spans="8:8" x14ac:dyDescent="0.25">
      <c r="H257" s="79"/>
    </row>
    <row r="258" spans="8:8" x14ac:dyDescent="0.25">
      <c r="H258" s="79"/>
    </row>
    <row r="259" spans="8:8" x14ac:dyDescent="0.25">
      <c r="H259" s="79"/>
    </row>
    <row r="260" spans="8:8" x14ac:dyDescent="0.25">
      <c r="H260" s="79"/>
    </row>
    <row r="261" spans="8:8" x14ac:dyDescent="0.25">
      <c r="H261" s="79"/>
    </row>
    <row r="262" spans="8:8" x14ac:dyDescent="0.25">
      <c r="H262" s="79"/>
    </row>
    <row r="263" spans="8:8" x14ac:dyDescent="0.25">
      <c r="H263" s="79"/>
    </row>
    <row r="264" spans="8:8" x14ac:dyDescent="0.25">
      <c r="H264" s="79"/>
    </row>
    <row r="265" spans="8:8" x14ac:dyDescent="0.25">
      <c r="H265" s="79"/>
    </row>
    <row r="266" spans="8:8" x14ac:dyDescent="0.25">
      <c r="H266" s="79"/>
    </row>
    <row r="267" spans="8:8" x14ac:dyDescent="0.25">
      <c r="H267" s="79"/>
    </row>
    <row r="268" spans="8:8" x14ac:dyDescent="0.25">
      <c r="H268" s="79"/>
    </row>
    <row r="269" spans="8:8" x14ac:dyDescent="0.25">
      <c r="H269" s="79"/>
    </row>
    <row r="270" spans="8:8" x14ac:dyDescent="0.25">
      <c r="H270" s="79"/>
    </row>
    <row r="271" spans="8:8" x14ac:dyDescent="0.25">
      <c r="H271" s="79"/>
    </row>
    <row r="272" spans="8:8" x14ac:dyDescent="0.25">
      <c r="H272" s="79"/>
    </row>
    <row r="273" spans="8:8" x14ac:dyDescent="0.25">
      <c r="H273" s="79"/>
    </row>
    <row r="274" spans="8:8" x14ac:dyDescent="0.25">
      <c r="H274" s="79"/>
    </row>
    <row r="275" spans="8:8" x14ac:dyDescent="0.25">
      <c r="H275" s="79"/>
    </row>
    <row r="276" spans="8:8" x14ac:dyDescent="0.25">
      <c r="H276" s="79"/>
    </row>
    <row r="277" spans="8:8" x14ac:dyDescent="0.25">
      <c r="H277" s="79"/>
    </row>
    <row r="278" spans="8:8" x14ac:dyDescent="0.25">
      <c r="H278" s="79"/>
    </row>
    <row r="279" spans="8:8" x14ac:dyDescent="0.25">
      <c r="H279" s="79"/>
    </row>
    <row r="280" spans="8:8" x14ac:dyDescent="0.25">
      <c r="H280" s="79"/>
    </row>
    <row r="281" spans="8:8" x14ac:dyDescent="0.25">
      <c r="H281" s="79"/>
    </row>
    <row r="282" spans="8:8" x14ac:dyDescent="0.25">
      <c r="H282" s="79"/>
    </row>
    <row r="283" spans="8:8" x14ac:dyDescent="0.25">
      <c r="H283" s="79"/>
    </row>
    <row r="284" spans="8:8" x14ac:dyDescent="0.25">
      <c r="H284" s="79"/>
    </row>
    <row r="285" spans="8:8" x14ac:dyDescent="0.25">
      <c r="H285" s="79"/>
    </row>
    <row r="286" spans="8:8" x14ac:dyDescent="0.25">
      <c r="H286" s="79"/>
    </row>
    <row r="287" spans="8:8" x14ac:dyDescent="0.25">
      <c r="H287" s="79"/>
    </row>
    <row r="288" spans="8:8" x14ac:dyDescent="0.25">
      <c r="H288" s="79"/>
    </row>
    <row r="289" spans="8:8" x14ac:dyDescent="0.25">
      <c r="H289" s="79"/>
    </row>
    <row r="290" spans="8:8" x14ac:dyDescent="0.25">
      <c r="H290" s="79"/>
    </row>
    <row r="291" spans="8:8" x14ac:dyDescent="0.25">
      <c r="H291" s="79"/>
    </row>
    <row r="292" spans="8:8" x14ac:dyDescent="0.25">
      <c r="H292" s="79"/>
    </row>
    <row r="293" spans="8:8" x14ac:dyDescent="0.25">
      <c r="H293" s="79"/>
    </row>
    <row r="294" spans="8:8" x14ac:dyDescent="0.25">
      <c r="H294" s="79"/>
    </row>
    <row r="295" spans="8:8" x14ac:dyDescent="0.25">
      <c r="H295" s="79"/>
    </row>
    <row r="296" spans="8:8" x14ac:dyDescent="0.25">
      <c r="H296" s="79"/>
    </row>
    <row r="297" spans="8:8" x14ac:dyDescent="0.25">
      <c r="H297" s="79"/>
    </row>
    <row r="298" spans="8:8" x14ac:dyDescent="0.25">
      <c r="H298" s="79"/>
    </row>
    <row r="299" spans="8:8" x14ac:dyDescent="0.25">
      <c r="H299" s="79"/>
    </row>
    <row r="300" spans="8:8" x14ac:dyDescent="0.25">
      <c r="H300" s="79"/>
    </row>
    <row r="301" spans="8:8" x14ac:dyDescent="0.25">
      <c r="H301" s="79"/>
    </row>
    <row r="302" spans="8:8" x14ac:dyDescent="0.25">
      <c r="H302" s="79"/>
    </row>
    <row r="303" spans="8:8" x14ac:dyDescent="0.25">
      <c r="H303" s="79"/>
    </row>
    <row r="304" spans="8:8" x14ac:dyDescent="0.25">
      <c r="H304" s="79"/>
    </row>
    <row r="305" spans="8:8" x14ac:dyDescent="0.25">
      <c r="H305" s="79"/>
    </row>
    <row r="306" spans="8:8" x14ac:dyDescent="0.25">
      <c r="H306" s="79"/>
    </row>
    <row r="307" spans="8:8" x14ac:dyDescent="0.25">
      <c r="H307" s="79"/>
    </row>
    <row r="308" spans="8:8" x14ac:dyDescent="0.25">
      <c r="H308" s="79"/>
    </row>
    <row r="309" spans="8:8" x14ac:dyDescent="0.25">
      <c r="H309" s="79"/>
    </row>
    <row r="310" spans="8:8" x14ac:dyDescent="0.25">
      <c r="H310" s="79"/>
    </row>
    <row r="311" spans="8:8" x14ac:dyDescent="0.25">
      <c r="H311" s="79"/>
    </row>
    <row r="312" spans="8:8" x14ac:dyDescent="0.25">
      <c r="H312" s="79"/>
    </row>
    <row r="313" spans="8:8" x14ac:dyDescent="0.25">
      <c r="H313" s="79"/>
    </row>
    <row r="314" spans="8:8" x14ac:dyDescent="0.25">
      <c r="H314" s="79"/>
    </row>
    <row r="315" spans="8:8" x14ac:dyDescent="0.25">
      <c r="H315" s="79"/>
    </row>
    <row r="316" spans="8:8" x14ac:dyDescent="0.25">
      <c r="H316" s="79"/>
    </row>
    <row r="317" spans="8:8" x14ac:dyDescent="0.25">
      <c r="H317" s="79"/>
    </row>
    <row r="318" spans="8:8" x14ac:dyDescent="0.25">
      <c r="H318" s="79"/>
    </row>
    <row r="319" spans="8:8" x14ac:dyDescent="0.25">
      <c r="H319" s="79"/>
    </row>
    <row r="320" spans="8:8" x14ac:dyDescent="0.25">
      <c r="H320" s="79"/>
    </row>
    <row r="321" spans="8:8" x14ac:dyDescent="0.25">
      <c r="H321" s="79"/>
    </row>
    <row r="322" spans="8:8" x14ac:dyDescent="0.25">
      <c r="H322" s="79"/>
    </row>
    <row r="323" spans="8:8" x14ac:dyDescent="0.25">
      <c r="H323" s="79"/>
    </row>
    <row r="324" spans="8:8" x14ac:dyDescent="0.25">
      <c r="H324" s="79"/>
    </row>
    <row r="325" spans="8:8" x14ac:dyDescent="0.25">
      <c r="H325" s="79"/>
    </row>
    <row r="326" spans="8:8" x14ac:dyDescent="0.25">
      <c r="H326" s="79"/>
    </row>
    <row r="327" spans="8:8" x14ac:dyDescent="0.25">
      <c r="H327" s="79"/>
    </row>
    <row r="328" spans="8:8" x14ac:dyDescent="0.25">
      <c r="H328" s="79"/>
    </row>
    <row r="329" spans="8:8" x14ac:dyDescent="0.25">
      <c r="H329" s="79"/>
    </row>
    <row r="330" spans="8:8" x14ac:dyDescent="0.25">
      <c r="H330" s="79"/>
    </row>
    <row r="331" spans="8:8" x14ac:dyDescent="0.25">
      <c r="H331" s="79"/>
    </row>
    <row r="332" spans="8:8" x14ac:dyDescent="0.25">
      <c r="H332" s="79"/>
    </row>
    <row r="333" spans="8:8" x14ac:dyDescent="0.25">
      <c r="H333" s="79"/>
    </row>
    <row r="334" spans="8:8" x14ac:dyDescent="0.25">
      <c r="H334" s="79"/>
    </row>
    <row r="335" spans="8:8" x14ac:dyDescent="0.25">
      <c r="H335" s="79"/>
    </row>
    <row r="336" spans="8:8" x14ac:dyDescent="0.25">
      <c r="H336" s="79"/>
    </row>
    <row r="337" spans="8:8" x14ac:dyDescent="0.25">
      <c r="H337" s="79"/>
    </row>
    <row r="338" spans="8:8" x14ac:dyDescent="0.25">
      <c r="H338" s="79"/>
    </row>
    <row r="339" spans="8:8" x14ac:dyDescent="0.25">
      <c r="H339" s="79"/>
    </row>
    <row r="340" spans="8:8" x14ac:dyDescent="0.25">
      <c r="H340" s="79"/>
    </row>
    <row r="341" spans="8:8" x14ac:dyDescent="0.25">
      <c r="H341" s="79"/>
    </row>
    <row r="342" spans="8:8" x14ac:dyDescent="0.25">
      <c r="H342" s="79"/>
    </row>
    <row r="343" spans="8:8" x14ac:dyDescent="0.25">
      <c r="H343" s="79"/>
    </row>
    <row r="344" spans="8:8" x14ac:dyDescent="0.25">
      <c r="H344" s="79"/>
    </row>
    <row r="345" spans="8:8" x14ac:dyDescent="0.25">
      <c r="H345" s="79"/>
    </row>
    <row r="346" spans="8:8" x14ac:dyDescent="0.25">
      <c r="H346" s="79"/>
    </row>
    <row r="347" spans="8:8" x14ac:dyDescent="0.25">
      <c r="H347" s="79"/>
    </row>
    <row r="348" spans="8:8" x14ac:dyDescent="0.25">
      <c r="H348" s="79"/>
    </row>
    <row r="349" spans="8:8" x14ac:dyDescent="0.25">
      <c r="H349" s="79"/>
    </row>
    <row r="350" spans="8:8" x14ac:dyDescent="0.25">
      <c r="H350" s="79"/>
    </row>
    <row r="351" spans="8:8" x14ac:dyDescent="0.25">
      <c r="H351" s="79"/>
    </row>
    <row r="352" spans="8:8" x14ac:dyDescent="0.25">
      <c r="H352" s="79"/>
    </row>
    <row r="353" spans="8:8" x14ac:dyDescent="0.25">
      <c r="H353" s="79"/>
    </row>
    <row r="354" spans="8:8" x14ac:dyDescent="0.25">
      <c r="H354" s="79"/>
    </row>
    <row r="355" spans="8:8" x14ac:dyDescent="0.25">
      <c r="H355" s="79"/>
    </row>
    <row r="356" spans="8:8" x14ac:dyDescent="0.25">
      <c r="H356" s="79"/>
    </row>
    <row r="357" spans="8:8" x14ac:dyDescent="0.25">
      <c r="H357" s="79"/>
    </row>
    <row r="358" spans="8:8" x14ac:dyDescent="0.25">
      <c r="H358" s="79"/>
    </row>
    <row r="359" spans="8:8" x14ac:dyDescent="0.25">
      <c r="H359" s="79"/>
    </row>
    <row r="360" spans="8:8" x14ac:dyDescent="0.25">
      <c r="H360" s="79"/>
    </row>
    <row r="361" spans="8:8" x14ac:dyDescent="0.25">
      <c r="H361" s="79"/>
    </row>
    <row r="362" spans="8:8" x14ac:dyDescent="0.25">
      <c r="H362" s="79"/>
    </row>
    <row r="363" spans="8:8" x14ac:dyDescent="0.25">
      <c r="H363" s="79"/>
    </row>
    <row r="364" spans="8:8" x14ac:dyDescent="0.25">
      <c r="H364" s="79"/>
    </row>
    <row r="365" spans="8:8" x14ac:dyDescent="0.25">
      <c r="H365" s="79"/>
    </row>
    <row r="366" spans="8:8" x14ac:dyDescent="0.25">
      <c r="H366" s="79"/>
    </row>
    <row r="367" spans="8:8" x14ac:dyDescent="0.25">
      <c r="H367" s="79"/>
    </row>
    <row r="368" spans="8:8" x14ac:dyDescent="0.25">
      <c r="H368" s="79"/>
    </row>
    <row r="369" spans="8:8" x14ac:dyDescent="0.25">
      <c r="H369" s="79"/>
    </row>
    <row r="370" spans="8:8" x14ac:dyDescent="0.25">
      <c r="H370" s="79"/>
    </row>
    <row r="371" spans="8:8" x14ac:dyDescent="0.25">
      <c r="H371" s="79"/>
    </row>
    <row r="372" spans="8:8" x14ac:dyDescent="0.25">
      <c r="H372" s="79"/>
    </row>
    <row r="373" spans="8:8" x14ac:dyDescent="0.25">
      <c r="H373" s="79"/>
    </row>
    <row r="374" spans="8:8" x14ac:dyDescent="0.25">
      <c r="H374" s="79"/>
    </row>
    <row r="375" spans="8:8" x14ac:dyDescent="0.25">
      <c r="H375" s="79"/>
    </row>
    <row r="376" spans="8:8" x14ac:dyDescent="0.25">
      <c r="H376" s="79"/>
    </row>
    <row r="377" spans="8:8" x14ac:dyDescent="0.25">
      <c r="H377" s="79"/>
    </row>
    <row r="378" spans="8:8" x14ac:dyDescent="0.25">
      <c r="H378" s="79"/>
    </row>
    <row r="379" spans="8:8" x14ac:dyDescent="0.25">
      <c r="H379" s="79"/>
    </row>
    <row r="380" spans="8:8" x14ac:dyDescent="0.25">
      <c r="H380" s="79"/>
    </row>
    <row r="381" spans="8:8" x14ac:dyDescent="0.25">
      <c r="H381" s="79"/>
    </row>
    <row r="382" spans="8:8" x14ac:dyDescent="0.25">
      <c r="H382" s="79"/>
    </row>
    <row r="383" spans="8:8" x14ac:dyDescent="0.25">
      <c r="H383" s="79"/>
    </row>
    <row r="384" spans="8:8" x14ac:dyDescent="0.25">
      <c r="H384" s="79"/>
    </row>
    <row r="385" spans="8:8" x14ac:dyDescent="0.25">
      <c r="H385" s="79"/>
    </row>
    <row r="386" spans="8:8" x14ac:dyDescent="0.25">
      <c r="H386" s="79"/>
    </row>
    <row r="387" spans="8:8" x14ac:dyDescent="0.25">
      <c r="H387" s="79"/>
    </row>
    <row r="388" spans="8:8" x14ac:dyDescent="0.25">
      <c r="H388" s="79"/>
    </row>
    <row r="389" spans="8:8" x14ac:dyDescent="0.25">
      <c r="H389" s="79"/>
    </row>
    <row r="390" spans="8:8" x14ac:dyDescent="0.25">
      <c r="H390" s="79"/>
    </row>
    <row r="391" spans="8:8" x14ac:dyDescent="0.25">
      <c r="H391" s="79"/>
    </row>
    <row r="392" spans="8:8" x14ac:dyDescent="0.25">
      <c r="H392" s="79"/>
    </row>
    <row r="393" spans="8:8" x14ac:dyDescent="0.25">
      <c r="H393" s="79"/>
    </row>
    <row r="394" spans="8:8" x14ac:dyDescent="0.25">
      <c r="H394" s="79"/>
    </row>
    <row r="395" spans="8:8" x14ac:dyDescent="0.25">
      <c r="H395" s="79"/>
    </row>
    <row r="396" spans="8:8" x14ac:dyDescent="0.25">
      <c r="H396" s="79"/>
    </row>
    <row r="397" spans="8:8" x14ac:dyDescent="0.25">
      <c r="H397" s="79"/>
    </row>
    <row r="398" spans="8:8" x14ac:dyDescent="0.25">
      <c r="H398" s="79"/>
    </row>
    <row r="399" spans="8:8" x14ac:dyDescent="0.25">
      <c r="H399" s="79"/>
    </row>
    <row r="400" spans="8:8" x14ac:dyDescent="0.25">
      <c r="H400" s="79"/>
    </row>
    <row r="401" spans="8:8" x14ac:dyDescent="0.25">
      <c r="H401" s="79"/>
    </row>
    <row r="402" spans="8:8" x14ac:dyDescent="0.25">
      <c r="H402" s="79"/>
    </row>
    <row r="403" spans="8:8" x14ac:dyDescent="0.25">
      <c r="H403" s="79"/>
    </row>
    <row r="404" spans="8:8" x14ac:dyDescent="0.25">
      <c r="H404" s="79"/>
    </row>
    <row r="405" spans="8:8" x14ac:dyDescent="0.25">
      <c r="H405" s="79"/>
    </row>
    <row r="406" spans="8:8" x14ac:dyDescent="0.25">
      <c r="H406" s="79"/>
    </row>
    <row r="407" spans="8:8" x14ac:dyDescent="0.25">
      <c r="H407" s="79"/>
    </row>
    <row r="408" spans="8:8" x14ac:dyDescent="0.25">
      <c r="H408" s="79"/>
    </row>
    <row r="409" spans="8:8" x14ac:dyDescent="0.25">
      <c r="H409" s="79"/>
    </row>
    <row r="410" spans="8:8" x14ac:dyDescent="0.25">
      <c r="H410" s="79"/>
    </row>
    <row r="411" spans="8:8" x14ac:dyDescent="0.25">
      <c r="H411" s="79"/>
    </row>
    <row r="412" spans="8:8" x14ac:dyDescent="0.25">
      <c r="H412" s="79"/>
    </row>
    <row r="413" spans="8:8" x14ac:dyDescent="0.25">
      <c r="H413" s="79"/>
    </row>
    <row r="414" spans="8:8" x14ac:dyDescent="0.25">
      <c r="H414" s="79"/>
    </row>
    <row r="415" spans="8:8" x14ac:dyDescent="0.25">
      <c r="H415" s="79"/>
    </row>
    <row r="416" spans="8:8" x14ac:dyDescent="0.25">
      <c r="H416" s="79"/>
    </row>
    <row r="417" spans="8:8" x14ac:dyDescent="0.25">
      <c r="H417" s="79"/>
    </row>
    <row r="418" spans="8:8" x14ac:dyDescent="0.25">
      <c r="H418" s="79"/>
    </row>
    <row r="419" spans="8:8" x14ac:dyDescent="0.25">
      <c r="H419" s="79"/>
    </row>
    <row r="420" spans="8:8" x14ac:dyDescent="0.25">
      <c r="H420" s="79"/>
    </row>
    <row r="421" spans="8:8" x14ac:dyDescent="0.25">
      <c r="H421" s="79"/>
    </row>
    <row r="422" spans="8:8" x14ac:dyDescent="0.25">
      <c r="H422" s="79"/>
    </row>
  </sheetData>
  <autoFilter ref="A1:G92"/>
  <pageMargins left="0.70866141732283472" right="0.70866141732283472" top="0.74803149606299213" bottom="0.74803149606299213" header="0.31496062992125984" footer="0.31496062992125984"/>
  <pageSetup paperSize="9" scale="34"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4" sqref="A4"/>
    </sheetView>
  </sheetViews>
  <sheetFormatPr defaultRowHeight="15" x14ac:dyDescent="0.25"/>
  <sheetData>
    <row r="1" spans="1:1" x14ac:dyDescent="0.25">
      <c r="A1" t="s">
        <v>458</v>
      </c>
    </row>
    <row r="2" spans="1:1" x14ac:dyDescent="0.25">
      <c r="A2" t="s">
        <v>459</v>
      </c>
    </row>
    <row r="3" spans="1:1" x14ac:dyDescent="0.25">
      <c r="A3" t="s">
        <v>460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9"/>
  <sheetViews>
    <sheetView topLeftCell="A37" workbookViewId="0">
      <selection activeCell="A38" sqref="A38:XFD39"/>
    </sheetView>
  </sheetViews>
  <sheetFormatPr defaultRowHeight="15" x14ac:dyDescent="0.25"/>
  <cols>
    <col min="2" max="2" width="18.5703125" customWidth="1"/>
    <col min="4" max="4" width="26.42578125" customWidth="1"/>
    <col min="5" max="5" width="11" bestFit="1" customWidth="1"/>
    <col min="6" max="6" width="15" customWidth="1"/>
    <col min="7" max="7" width="16.42578125" customWidth="1"/>
    <col min="8" max="8" width="18.7109375" customWidth="1"/>
    <col min="12" max="12" width="11.7109375" bestFit="1" customWidth="1"/>
    <col min="15" max="15" width="18.5703125" bestFit="1" customWidth="1"/>
    <col min="18" max="18" width="11.28515625" bestFit="1" customWidth="1"/>
    <col min="20" max="20" width="12.28515625" bestFit="1" customWidth="1"/>
  </cols>
  <sheetData>
    <row r="1" spans="1:20" ht="195" x14ac:dyDescent="0.25">
      <c r="A1" s="8" t="s">
        <v>0</v>
      </c>
      <c r="B1" s="8" t="s">
        <v>1</v>
      </c>
      <c r="C1" s="8" t="s">
        <v>374</v>
      </c>
      <c r="D1" s="8" t="s">
        <v>2</v>
      </c>
      <c r="E1" s="8" t="s">
        <v>3</v>
      </c>
      <c r="F1" s="8" t="s">
        <v>4</v>
      </c>
      <c r="G1" s="8" t="s">
        <v>5</v>
      </c>
      <c r="H1" s="8" t="s">
        <v>6</v>
      </c>
      <c r="I1" s="8" t="s">
        <v>320</v>
      </c>
      <c r="J1" s="8" t="s">
        <v>363</v>
      </c>
      <c r="K1" s="17" t="s">
        <v>368</v>
      </c>
      <c r="L1" s="8" t="s">
        <v>364</v>
      </c>
      <c r="M1" s="13" t="s">
        <v>210</v>
      </c>
      <c r="N1" s="13" t="s">
        <v>365</v>
      </c>
      <c r="O1" s="12" t="s">
        <v>361</v>
      </c>
      <c r="P1" s="12" t="s">
        <v>367</v>
      </c>
      <c r="Q1" s="31" t="s">
        <v>370</v>
      </c>
      <c r="R1" s="12" t="s">
        <v>369</v>
      </c>
      <c r="S1" s="14" t="s">
        <v>362</v>
      </c>
      <c r="T1" s="14" t="s">
        <v>366</v>
      </c>
    </row>
    <row r="2" spans="1:20" s="48" customFormat="1" ht="255" x14ac:dyDescent="0.25">
      <c r="A2" s="9">
        <v>3</v>
      </c>
      <c r="B2" s="35" t="s">
        <v>274</v>
      </c>
      <c r="C2" s="13"/>
      <c r="D2" s="5" t="s">
        <v>275</v>
      </c>
      <c r="E2" s="4" t="s">
        <v>9</v>
      </c>
      <c r="F2" s="5" t="s">
        <v>14</v>
      </c>
      <c r="G2" s="5" t="s">
        <v>209</v>
      </c>
      <c r="H2" s="5" t="s">
        <v>11</v>
      </c>
      <c r="I2" s="5" t="s">
        <v>264</v>
      </c>
      <c r="J2" s="5">
        <f>20+20</f>
        <v>40</v>
      </c>
      <c r="K2" s="16">
        <v>91</v>
      </c>
      <c r="L2" s="15">
        <f t="shared" ref="L2:L9" si="0">J2*K2</f>
        <v>3640</v>
      </c>
      <c r="M2" s="9"/>
      <c r="N2" s="21">
        <f t="shared" ref="N2:N39" si="1">K2*M2</f>
        <v>0</v>
      </c>
      <c r="O2" s="12"/>
      <c r="P2" s="22">
        <f t="shared" ref="P2:P9" si="2">K2*O2</f>
        <v>0</v>
      </c>
      <c r="Q2" s="27"/>
      <c r="R2" s="22">
        <f t="shared" ref="R2:R9" si="3">Q2*O2</f>
        <v>0</v>
      </c>
      <c r="S2" s="12">
        <v>40</v>
      </c>
      <c r="T2" s="47">
        <f t="shared" ref="T2:T10" si="4">S2*K2</f>
        <v>3640</v>
      </c>
    </row>
    <row r="3" spans="1:20" s="48" customFormat="1" ht="315" x14ac:dyDescent="0.25">
      <c r="A3" s="9">
        <v>4</v>
      </c>
      <c r="B3" s="35" t="s">
        <v>214</v>
      </c>
      <c r="C3" s="13"/>
      <c r="D3" s="5" t="s">
        <v>215</v>
      </c>
      <c r="E3" s="4" t="s">
        <v>9</v>
      </c>
      <c r="F3" s="5" t="s">
        <v>17</v>
      </c>
      <c r="G3" s="5" t="s">
        <v>209</v>
      </c>
      <c r="H3" s="5" t="s">
        <v>11</v>
      </c>
      <c r="I3" s="5" t="s">
        <v>264</v>
      </c>
      <c r="J3" s="5">
        <f>50+500</f>
        <v>550</v>
      </c>
      <c r="K3" s="16">
        <v>105</v>
      </c>
      <c r="L3" s="15">
        <f t="shared" si="0"/>
        <v>57750</v>
      </c>
      <c r="M3" s="9"/>
      <c r="N3" s="21">
        <f t="shared" si="1"/>
        <v>0</v>
      </c>
      <c r="O3" s="12"/>
      <c r="P3" s="22">
        <f t="shared" si="2"/>
        <v>0</v>
      </c>
      <c r="Q3" s="28"/>
      <c r="R3" s="22">
        <f t="shared" si="3"/>
        <v>0</v>
      </c>
      <c r="S3" s="12">
        <v>550</v>
      </c>
      <c r="T3" s="47">
        <f t="shared" si="4"/>
        <v>57750</v>
      </c>
    </row>
    <row r="4" spans="1:20" ht="120" x14ac:dyDescent="0.25">
      <c r="A4" s="9">
        <v>7</v>
      </c>
      <c r="B4" s="35" t="s">
        <v>219</v>
      </c>
      <c r="C4" s="13"/>
      <c r="D4" s="5" t="s">
        <v>220</v>
      </c>
      <c r="E4" s="4" t="s">
        <v>9</v>
      </c>
      <c r="F4" s="5" t="s">
        <v>17</v>
      </c>
      <c r="G4" s="5" t="s">
        <v>209</v>
      </c>
      <c r="H4" s="5" t="s">
        <v>11</v>
      </c>
      <c r="I4" s="5" t="s">
        <v>264</v>
      </c>
      <c r="J4" s="5">
        <v>50</v>
      </c>
      <c r="K4" s="16">
        <v>145</v>
      </c>
      <c r="L4" s="15">
        <f t="shared" si="0"/>
        <v>7250</v>
      </c>
      <c r="M4" s="9"/>
      <c r="N4" s="21">
        <f t="shared" si="1"/>
        <v>0</v>
      </c>
      <c r="O4" s="12"/>
      <c r="P4" s="22">
        <f t="shared" si="2"/>
        <v>0</v>
      </c>
      <c r="Q4" s="28"/>
      <c r="R4" s="22">
        <f t="shared" si="3"/>
        <v>0</v>
      </c>
      <c r="S4" s="12">
        <v>50</v>
      </c>
      <c r="T4" s="23">
        <f t="shared" si="4"/>
        <v>7250</v>
      </c>
    </row>
    <row r="5" spans="1:20" ht="60" x14ac:dyDescent="0.25">
      <c r="A5" s="33">
        <v>8</v>
      </c>
      <c r="B5" s="35" t="s">
        <v>24</v>
      </c>
      <c r="C5" s="13"/>
      <c r="D5" s="5" t="s">
        <v>25</v>
      </c>
      <c r="E5" s="4" t="s">
        <v>9</v>
      </c>
      <c r="F5" s="5" t="s">
        <v>10</v>
      </c>
      <c r="G5" s="5" t="s">
        <v>359</v>
      </c>
      <c r="H5" s="5" t="s">
        <v>11</v>
      </c>
      <c r="I5" s="5" t="s">
        <v>264</v>
      </c>
      <c r="J5" s="5">
        <v>605</v>
      </c>
      <c r="K5" s="16">
        <v>10.5</v>
      </c>
      <c r="L5" s="15">
        <f t="shared" si="0"/>
        <v>6352.5</v>
      </c>
      <c r="M5" s="9">
        <v>455</v>
      </c>
      <c r="N5" s="21">
        <f t="shared" si="1"/>
        <v>4777.5</v>
      </c>
      <c r="O5" s="12"/>
      <c r="P5" s="22">
        <f t="shared" si="2"/>
        <v>0</v>
      </c>
      <c r="Q5" s="30"/>
      <c r="R5" s="22">
        <f t="shared" si="3"/>
        <v>0</v>
      </c>
      <c r="S5" s="12">
        <v>150</v>
      </c>
      <c r="T5" s="23">
        <f t="shared" si="4"/>
        <v>1575</v>
      </c>
    </row>
    <row r="6" spans="1:20" ht="140.25" x14ac:dyDescent="0.25">
      <c r="A6" s="9">
        <v>9</v>
      </c>
      <c r="B6" s="35" t="s">
        <v>269</v>
      </c>
      <c r="C6" s="46" t="s">
        <v>376</v>
      </c>
      <c r="D6" s="5" t="s">
        <v>270</v>
      </c>
      <c r="E6" s="34"/>
      <c r="F6" s="5"/>
      <c r="G6" s="5"/>
      <c r="H6" s="5"/>
      <c r="I6" s="5" t="s">
        <v>264</v>
      </c>
      <c r="J6" s="5">
        <f>1100+100</f>
        <v>1200</v>
      </c>
      <c r="K6" s="16">
        <v>16.5</v>
      </c>
      <c r="L6" s="15">
        <f t="shared" si="0"/>
        <v>19800</v>
      </c>
      <c r="M6" s="9"/>
      <c r="N6" s="21">
        <f t="shared" si="1"/>
        <v>0</v>
      </c>
      <c r="O6" s="12">
        <v>1000</v>
      </c>
      <c r="P6" s="22">
        <f t="shared" si="2"/>
        <v>16500</v>
      </c>
      <c r="Q6" s="26">
        <v>18.899999999999999</v>
      </c>
      <c r="R6" s="22">
        <f t="shared" si="3"/>
        <v>18900</v>
      </c>
      <c r="S6" s="12">
        <v>200</v>
      </c>
      <c r="T6" s="23">
        <f t="shared" si="4"/>
        <v>3300</v>
      </c>
    </row>
    <row r="7" spans="1:20" ht="90" x14ac:dyDescent="0.25">
      <c r="A7" s="9">
        <v>12</v>
      </c>
      <c r="B7" s="35" t="s">
        <v>318</v>
      </c>
      <c r="C7" s="13"/>
      <c r="D7" s="5" t="s">
        <v>322</v>
      </c>
      <c r="E7" s="4"/>
      <c r="F7" s="5" t="s">
        <v>323</v>
      </c>
      <c r="G7" s="5" t="s">
        <v>209</v>
      </c>
      <c r="H7" s="5" t="s">
        <v>11</v>
      </c>
      <c r="I7" s="5" t="s">
        <v>264</v>
      </c>
      <c r="J7" s="5">
        <v>200</v>
      </c>
      <c r="K7" s="16">
        <v>60</v>
      </c>
      <c r="L7" s="15">
        <f t="shared" si="0"/>
        <v>12000</v>
      </c>
      <c r="M7" s="9"/>
      <c r="N7" s="21">
        <f t="shared" si="1"/>
        <v>0</v>
      </c>
      <c r="O7" s="12"/>
      <c r="P7" s="22">
        <f t="shared" si="2"/>
        <v>0</v>
      </c>
      <c r="Q7" s="32"/>
      <c r="R7" s="22">
        <f t="shared" si="3"/>
        <v>0</v>
      </c>
      <c r="S7" s="12">
        <v>200</v>
      </c>
      <c r="T7" s="23">
        <f t="shared" si="4"/>
        <v>12000</v>
      </c>
    </row>
    <row r="8" spans="1:20" ht="60" x14ac:dyDescent="0.25">
      <c r="A8" s="9">
        <v>13</v>
      </c>
      <c r="B8" s="35" t="s">
        <v>324</v>
      </c>
      <c r="C8" s="13"/>
      <c r="D8" s="5"/>
      <c r="E8" s="4"/>
      <c r="F8" s="5" t="s">
        <v>325</v>
      </c>
      <c r="G8" s="5" t="s">
        <v>209</v>
      </c>
      <c r="H8" s="5"/>
      <c r="I8" s="5" t="s">
        <v>264</v>
      </c>
      <c r="J8" s="5">
        <v>200</v>
      </c>
      <c r="K8" s="16">
        <v>50</v>
      </c>
      <c r="L8" s="15">
        <f t="shared" si="0"/>
        <v>10000</v>
      </c>
      <c r="M8" s="9"/>
      <c r="N8" s="21">
        <f t="shared" si="1"/>
        <v>0</v>
      </c>
      <c r="O8" s="12"/>
      <c r="P8" s="22">
        <f t="shared" si="2"/>
        <v>0</v>
      </c>
      <c r="Q8" s="32"/>
      <c r="R8" s="22">
        <f t="shared" si="3"/>
        <v>0</v>
      </c>
      <c r="S8" s="12">
        <v>200</v>
      </c>
      <c r="T8" s="23">
        <f t="shared" si="4"/>
        <v>10000</v>
      </c>
    </row>
    <row r="9" spans="1:20" ht="60" x14ac:dyDescent="0.25">
      <c r="A9" s="9">
        <v>14</v>
      </c>
      <c r="B9" s="35" t="s">
        <v>326</v>
      </c>
      <c r="C9" s="13"/>
      <c r="D9" s="5"/>
      <c r="E9" s="4"/>
      <c r="F9" s="5" t="s">
        <v>325</v>
      </c>
      <c r="G9" s="5" t="s">
        <v>209</v>
      </c>
      <c r="H9" s="5"/>
      <c r="I9" s="5" t="s">
        <v>264</v>
      </c>
      <c r="J9" s="5">
        <v>50</v>
      </c>
      <c r="K9" s="16">
        <v>200</v>
      </c>
      <c r="L9" s="15">
        <f t="shared" si="0"/>
        <v>10000</v>
      </c>
      <c r="M9" s="9"/>
      <c r="N9" s="21">
        <f t="shared" si="1"/>
        <v>0</v>
      </c>
      <c r="O9" s="12"/>
      <c r="P9" s="22">
        <f t="shared" si="2"/>
        <v>0</v>
      </c>
      <c r="Q9" s="32"/>
      <c r="R9" s="22">
        <f t="shared" si="3"/>
        <v>0</v>
      </c>
      <c r="S9" s="12">
        <v>50</v>
      </c>
      <c r="T9" s="23">
        <f t="shared" si="4"/>
        <v>10000</v>
      </c>
    </row>
    <row r="10" spans="1:20" ht="90" x14ac:dyDescent="0.25">
      <c r="A10" s="33">
        <v>15</v>
      </c>
      <c r="B10" s="35" t="s">
        <v>18</v>
      </c>
      <c r="C10" s="13"/>
      <c r="D10" s="5" t="s">
        <v>19</v>
      </c>
      <c r="E10" s="4" t="s">
        <v>20</v>
      </c>
      <c r="F10" s="5" t="s">
        <v>17</v>
      </c>
      <c r="G10" s="5" t="s">
        <v>359</v>
      </c>
      <c r="H10" s="5" t="s">
        <v>11</v>
      </c>
      <c r="I10" s="5" t="s">
        <v>264</v>
      </c>
      <c r="J10" s="5">
        <v>55</v>
      </c>
      <c r="K10" s="16">
        <v>33</v>
      </c>
      <c r="L10" s="15">
        <f t="shared" ref="L10:L39" si="5">K10*J10</f>
        <v>1815</v>
      </c>
      <c r="M10" s="9">
        <v>5</v>
      </c>
      <c r="N10" s="21">
        <f t="shared" si="1"/>
        <v>165</v>
      </c>
      <c r="O10" s="12"/>
      <c r="P10" s="22">
        <f t="shared" ref="P10:P39" si="6">O10*K10</f>
        <v>0</v>
      </c>
      <c r="Q10" s="30"/>
      <c r="R10" s="22">
        <f>O10*Q10</f>
        <v>0</v>
      </c>
      <c r="S10" s="12">
        <v>50</v>
      </c>
      <c r="T10" s="23">
        <f t="shared" si="4"/>
        <v>1650</v>
      </c>
    </row>
    <row r="11" spans="1:20" ht="105" x14ac:dyDescent="0.25">
      <c r="A11" s="9">
        <v>25</v>
      </c>
      <c r="B11" s="35" t="s">
        <v>276</v>
      </c>
      <c r="C11" s="13"/>
      <c r="D11" s="6" t="s">
        <v>277</v>
      </c>
      <c r="E11" s="4" t="s">
        <v>278</v>
      </c>
      <c r="F11" s="5" t="s">
        <v>30</v>
      </c>
      <c r="G11" s="5" t="s">
        <v>209</v>
      </c>
      <c r="H11" s="5" t="s">
        <v>11</v>
      </c>
      <c r="I11" s="5" t="s">
        <v>264</v>
      </c>
      <c r="J11" s="5">
        <f>1000+300</f>
        <v>1300</v>
      </c>
      <c r="K11" s="16">
        <v>1.9</v>
      </c>
      <c r="L11" s="15">
        <f t="shared" si="5"/>
        <v>2470</v>
      </c>
      <c r="M11" s="9"/>
      <c r="N11" s="21">
        <f t="shared" si="1"/>
        <v>0</v>
      </c>
      <c r="O11" s="12"/>
      <c r="P11" s="22">
        <f t="shared" si="6"/>
        <v>0</v>
      </c>
      <c r="Q11" s="27"/>
      <c r="R11" s="22">
        <f t="shared" ref="R11:R39" si="7">Q11*O11</f>
        <v>0</v>
      </c>
      <c r="S11" s="12">
        <v>1300</v>
      </c>
      <c r="T11" s="23">
        <f>M11*K11</f>
        <v>0</v>
      </c>
    </row>
    <row r="12" spans="1:20" ht="105" x14ac:dyDescent="0.25">
      <c r="A12" s="9">
        <v>26</v>
      </c>
      <c r="B12" s="35" t="s">
        <v>279</v>
      </c>
      <c r="C12" s="13"/>
      <c r="D12" s="6" t="s">
        <v>280</v>
      </c>
      <c r="E12" s="4" t="s">
        <v>278</v>
      </c>
      <c r="F12" s="5" t="s">
        <v>30</v>
      </c>
      <c r="G12" s="5" t="s">
        <v>209</v>
      </c>
      <c r="H12" s="5" t="s">
        <v>11</v>
      </c>
      <c r="I12" s="5" t="s">
        <v>264</v>
      </c>
      <c r="J12" s="5">
        <f>1000+500</f>
        <v>1500</v>
      </c>
      <c r="K12" s="16">
        <v>1.9</v>
      </c>
      <c r="L12" s="15">
        <f t="shared" si="5"/>
        <v>2850</v>
      </c>
      <c r="M12" s="9"/>
      <c r="N12" s="21">
        <f t="shared" si="1"/>
        <v>0</v>
      </c>
      <c r="O12" s="12"/>
      <c r="P12" s="22">
        <f t="shared" si="6"/>
        <v>0</v>
      </c>
      <c r="Q12" s="27"/>
      <c r="R12" s="22">
        <f t="shared" si="7"/>
        <v>0</v>
      </c>
      <c r="S12" s="12">
        <v>1500</v>
      </c>
      <c r="T12" s="23">
        <f>M12*K12</f>
        <v>0</v>
      </c>
    </row>
    <row r="13" spans="1:20" ht="105" x14ac:dyDescent="0.25">
      <c r="A13" s="9">
        <v>27</v>
      </c>
      <c r="B13" s="35" t="s">
        <v>281</v>
      </c>
      <c r="C13" s="13"/>
      <c r="D13" s="6" t="s">
        <v>282</v>
      </c>
      <c r="E13" s="4" t="s">
        <v>278</v>
      </c>
      <c r="F13" s="5" t="s">
        <v>30</v>
      </c>
      <c r="G13" s="5" t="s">
        <v>209</v>
      </c>
      <c r="H13" s="5" t="s">
        <v>11</v>
      </c>
      <c r="I13" s="5" t="s">
        <v>264</v>
      </c>
      <c r="J13" s="5">
        <v>1000</v>
      </c>
      <c r="K13" s="16">
        <v>1.9</v>
      </c>
      <c r="L13" s="15">
        <f t="shared" si="5"/>
        <v>1900</v>
      </c>
      <c r="M13" s="9"/>
      <c r="N13" s="21">
        <f t="shared" si="1"/>
        <v>0</v>
      </c>
      <c r="O13" s="12"/>
      <c r="P13" s="22">
        <f t="shared" si="6"/>
        <v>0</v>
      </c>
      <c r="Q13" s="27"/>
      <c r="R13" s="22">
        <f t="shared" si="7"/>
        <v>0</v>
      </c>
      <c r="S13" s="12">
        <v>1000</v>
      </c>
      <c r="T13" s="23">
        <f>M13*K13</f>
        <v>0</v>
      </c>
    </row>
    <row r="14" spans="1:20" ht="90" x14ac:dyDescent="0.25">
      <c r="A14" s="11">
        <v>35</v>
      </c>
      <c r="B14" s="35" t="s">
        <v>222</v>
      </c>
      <c r="C14" s="13"/>
      <c r="D14" s="2" t="s">
        <v>223</v>
      </c>
      <c r="E14" s="1" t="s">
        <v>224</v>
      </c>
      <c r="F14" s="2" t="s">
        <v>17</v>
      </c>
      <c r="G14" s="2" t="s">
        <v>209</v>
      </c>
      <c r="H14" s="2" t="s">
        <v>11</v>
      </c>
      <c r="I14" s="5" t="s">
        <v>264</v>
      </c>
      <c r="J14" s="5">
        <f>100+100</f>
        <v>200</v>
      </c>
      <c r="K14" s="18">
        <v>36.5</v>
      </c>
      <c r="L14" s="15">
        <f t="shared" si="5"/>
        <v>7300</v>
      </c>
      <c r="M14" s="9"/>
      <c r="N14" s="21">
        <f t="shared" si="1"/>
        <v>0</v>
      </c>
      <c r="O14" s="12"/>
      <c r="P14" s="22">
        <f t="shared" si="6"/>
        <v>0</v>
      </c>
      <c r="Q14" s="28"/>
      <c r="R14" s="22">
        <f t="shared" si="7"/>
        <v>0</v>
      </c>
      <c r="S14" s="12">
        <v>200</v>
      </c>
      <c r="T14" s="23">
        <f t="shared" ref="T14:T39" si="8">S14*K14</f>
        <v>7300</v>
      </c>
    </row>
    <row r="15" spans="1:20" ht="225" x14ac:dyDescent="0.25">
      <c r="A15" s="9">
        <v>36</v>
      </c>
      <c r="B15" s="35" t="s">
        <v>283</v>
      </c>
      <c r="C15" s="13"/>
      <c r="D15" s="5" t="s">
        <v>284</v>
      </c>
      <c r="E15" s="4" t="s">
        <v>33</v>
      </c>
      <c r="F15" s="5" t="s">
        <v>42</v>
      </c>
      <c r="G15" s="5" t="s">
        <v>209</v>
      </c>
      <c r="H15" s="5" t="s">
        <v>11</v>
      </c>
      <c r="I15" s="5" t="s">
        <v>264</v>
      </c>
      <c r="J15" s="5">
        <v>30</v>
      </c>
      <c r="K15" s="18">
        <v>153.65</v>
      </c>
      <c r="L15" s="15">
        <f t="shared" si="5"/>
        <v>4609.5</v>
      </c>
      <c r="M15" s="9"/>
      <c r="N15" s="21">
        <f t="shared" si="1"/>
        <v>0</v>
      </c>
      <c r="O15" s="12"/>
      <c r="P15" s="22">
        <f t="shared" si="6"/>
        <v>0</v>
      </c>
      <c r="Q15" s="27"/>
      <c r="R15" s="22">
        <f t="shared" si="7"/>
        <v>0</v>
      </c>
      <c r="S15" s="12">
        <v>30</v>
      </c>
      <c r="T15" s="23">
        <f t="shared" si="8"/>
        <v>4609.5</v>
      </c>
    </row>
    <row r="16" spans="1:20" ht="120" x14ac:dyDescent="0.25">
      <c r="A16" s="11">
        <v>37</v>
      </c>
      <c r="B16" s="35" t="s">
        <v>285</v>
      </c>
      <c r="C16" s="13"/>
      <c r="D16" s="5" t="s">
        <v>286</v>
      </c>
      <c r="E16" s="4" t="s">
        <v>287</v>
      </c>
      <c r="F16" s="5" t="s">
        <v>17</v>
      </c>
      <c r="G16" s="5" t="s">
        <v>209</v>
      </c>
      <c r="H16" s="5" t="s">
        <v>11</v>
      </c>
      <c r="I16" s="5" t="s">
        <v>264</v>
      </c>
      <c r="J16" s="5">
        <v>20</v>
      </c>
      <c r="K16" s="18">
        <v>18.05</v>
      </c>
      <c r="L16" s="15">
        <f t="shared" si="5"/>
        <v>361</v>
      </c>
      <c r="M16" s="9"/>
      <c r="N16" s="21">
        <f t="shared" si="1"/>
        <v>0</v>
      </c>
      <c r="O16" s="12"/>
      <c r="P16" s="22">
        <f t="shared" si="6"/>
        <v>0</v>
      </c>
      <c r="Q16" s="27"/>
      <c r="R16" s="22">
        <f t="shared" si="7"/>
        <v>0</v>
      </c>
      <c r="S16" s="12">
        <v>20</v>
      </c>
      <c r="T16" s="23">
        <f t="shared" si="8"/>
        <v>361</v>
      </c>
    </row>
    <row r="17" spans="1:20" ht="105" x14ac:dyDescent="0.25">
      <c r="A17" s="9">
        <v>38</v>
      </c>
      <c r="B17" s="35" t="s">
        <v>288</v>
      </c>
      <c r="C17" s="13"/>
      <c r="D17" s="5" t="s">
        <v>289</v>
      </c>
      <c r="E17" s="4" t="s">
        <v>287</v>
      </c>
      <c r="F17" s="5" t="s">
        <v>17</v>
      </c>
      <c r="G17" s="5" t="s">
        <v>209</v>
      </c>
      <c r="H17" s="5" t="s">
        <v>11</v>
      </c>
      <c r="I17" s="5" t="s">
        <v>264</v>
      </c>
      <c r="J17" s="5">
        <v>20</v>
      </c>
      <c r="K17" s="18">
        <v>14.15</v>
      </c>
      <c r="L17" s="15">
        <f t="shared" si="5"/>
        <v>283</v>
      </c>
      <c r="M17" s="9"/>
      <c r="N17" s="21">
        <f t="shared" si="1"/>
        <v>0</v>
      </c>
      <c r="O17" s="12"/>
      <c r="P17" s="22">
        <f t="shared" si="6"/>
        <v>0</v>
      </c>
      <c r="Q17" s="27"/>
      <c r="R17" s="22">
        <f t="shared" si="7"/>
        <v>0</v>
      </c>
      <c r="S17" s="12">
        <v>20</v>
      </c>
      <c r="T17" s="23">
        <f t="shared" si="8"/>
        <v>283</v>
      </c>
    </row>
    <row r="18" spans="1:20" ht="225" x14ac:dyDescent="0.25">
      <c r="A18" s="9">
        <v>40</v>
      </c>
      <c r="B18" s="35" t="s">
        <v>297</v>
      </c>
      <c r="C18" s="13"/>
      <c r="D18" s="5" t="s">
        <v>298</v>
      </c>
      <c r="E18" s="4" t="s">
        <v>33</v>
      </c>
      <c r="F18" s="5" t="s">
        <v>299</v>
      </c>
      <c r="G18" s="5" t="s">
        <v>209</v>
      </c>
      <c r="H18" s="5" t="s">
        <v>11</v>
      </c>
      <c r="I18" s="5" t="s">
        <v>264</v>
      </c>
      <c r="J18" s="5">
        <v>30</v>
      </c>
      <c r="K18" s="18">
        <v>77.2</v>
      </c>
      <c r="L18" s="15">
        <f t="shared" si="5"/>
        <v>2316</v>
      </c>
      <c r="M18" s="9"/>
      <c r="N18" s="21">
        <f t="shared" si="1"/>
        <v>0</v>
      </c>
      <c r="O18" s="12"/>
      <c r="P18" s="22">
        <f t="shared" si="6"/>
        <v>0</v>
      </c>
      <c r="Q18" s="27"/>
      <c r="R18" s="22">
        <f t="shared" si="7"/>
        <v>0</v>
      </c>
      <c r="S18" s="12">
        <v>30</v>
      </c>
      <c r="T18" s="23">
        <f t="shared" si="8"/>
        <v>2316</v>
      </c>
    </row>
    <row r="19" spans="1:20" ht="120" x14ac:dyDescent="0.25">
      <c r="A19" s="33">
        <v>43</v>
      </c>
      <c r="B19" s="13" t="s">
        <v>59</v>
      </c>
      <c r="C19" s="13"/>
      <c r="D19" s="5" t="s">
        <v>60</v>
      </c>
      <c r="E19" s="4" t="s">
        <v>20</v>
      </c>
      <c r="F19" s="5" t="s">
        <v>61</v>
      </c>
      <c r="G19" s="5" t="s">
        <v>359</v>
      </c>
      <c r="H19" s="5" t="s">
        <v>11</v>
      </c>
      <c r="I19" s="5" t="s">
        <v>264</v>
      </c>
      <c r="J19" s="5">
        <v>100</v>
      </c>
      <c r="K19" s="18">
        <v>8</v>
      </c>
      <c r="L19" s="15">
        <f t="shared" si="5"/>
        <v>800</v>
      </c>
      <c r="M19" s="9">
        <v>100</v>
      </c>
      <c r="N19" s="21">
        <f t="shared" si="1"/>
        <v>800</v>
      </c>
      <c r="O19" s="12"/>
      <c r="P19" s="22">
        <f t="shared" si="6"/>
        <v>0</v>
      </c>
      <c r="Q19" s="30"/>
      <c r="R19" s="22">
        <f t="shared" si="7"/>
        <v>0</v>
      </c>
      <c r="S19" s="12"/>
      <c r="T19" s="23">
        <f t="shared" si="8"/>
        <v>0</v>
      </c>
    </row>
    <row r="20" spans="1:20" ht="180" x14ac:dyDescent="0.25">
      <c r="A20" s="9">
        <v>55</v>
      </c>
      <c r="B20" s="35" t="s">
        <v>290</v>
      </c>
      <c r="C20" s="13"/>
      <c r="D20" s="5" t="s">
        <v>291</v>
      </c>
      <c r="E20" s="4" t="s">
        <v>72</v>
      </c>
      <c r="F20" s="5" t="s">
        <v>73</v>
      </c>
      <c r="G20" s="5" t="s">
        <v>209</v>
      </c>
      <c r="H20" s="5" t="s">
        <v>11</v>
      </c>
      <c r="I20" s="5" t="s">
        <v>264</v>
      </c>
      <c r="J20" s="5">
        <v>20</v>
      </c>
      <c r="K20" s="19">
        <v>55.15</v>
      </c>
      <c r="L20" s="15">
        <f t="shared" si="5"/>
        <v>1103</v>
      </c>
      <c r="M20" s="9"/>
      <c r="N20" s="21">
        <f t="shared" si="1"/>
        <v>0</v>
      </c>
      <c r="O20" s="12"/>
      <c r="P20" s="22">
        <f t="shared" si="6"/>
        <v>0</v>
      </c>
      <c r="Q20" s="27"/>
      <c r="R20" s="22">
        <f t="shared" si="7"/>
        <v>0</v>
      </c>
      <c r="S20" s="12">
        <v>20</v>
      </c>
      <c r="T20" s="23">
        <f t="shared" si="8"/>
        <v>1103</v>
      </c>
    </row>
    <row r="21" spans="1:20" ht="75" x14ac:dyDescent="0.25">
      <c r="A21" s="9">
        <v>64</v>
      </c>
      <c r="B21" s="35" t="s">
        <v>242</v>
      </c>
      <c r="C21" s="13"/>
      <c r="D21" s="5" t="s">
        <v>243</v>
      </c>
      <c r="E21" s="4" t="s">
        <v>20</v>
      </c>
      <c r="F21" s="5" t="s">
        <v>244</v>
      </c>
      <c r="G21" s="5" t="s">
        <v>209</v>
      </c>
      <c r="H21" s="5" t="s">
        <v>11</v>
      </c>
      <c r="I21" s="5" t="s">
        <v>264</v>
      </c>
      <c r="J21" s="5">
        <v>50</v>
      </c>
      <c r="K21" s="16">
        <v>42.35</v>
      </c>
      <c r="L21" s="15">
        <f t="shared" si="5"/>
        <v>2117.5</v>
      </c>
      <c r="M21" s="9"/>
      <c r="N21" s="21">
        <f t="shared" si="1"/>
        <v>0</v>
      </c>
      <c r="O21" s="12"/>
      <c r="P21" s="22">
        <f t="shared" si="6"/>
        <v>0</v>
      </c>
      <c r="Q21" s="27"/>
      <c r="R21" s="22">
        <f t="shared" si="7"/>
        <v>0</v>
      </c>
      <c r="S21" s="12">
        <v>50</v>
      </c>
      <c r="T21" s="23">
        <f t="shared" si="8"/>
        <v>2117.5</v>
      </c>
    </row>
    <row r="22" spans="1:20" ht="120" x14ac:dyDescent="0.25">
      <c r="A22" s="9">
        <v>76</v>
      </c>
      <c r="B22" s="35" t="s">
        <v>293</v>
      </c>
      <c r="C22" s="13"/>
      <c r="D22" s="5" t="s">
        <v>294</v>
      </c>
      <c r="E22" s="4" t="s">
        <v>295</v>
      </c>
      <c r="F22" s="5" t="s">
        <v>61</v>
      </c>
      <c r="G22" s="5" t="s">
        <v>209</v>
      </c>
      <c r="H22" s="5" t="s">
        <v>296</v>
      </c>
      <c r="I22" s="5" t="s">
        <v>264</v>
      </c>
      <c r="J22" s="5">
        <v>20</v>
      </c>
      <c r="K22" s="16">
        <v>28.1</v>
      </c>
      <c r="L22" s="15">
        <f t="shared" si="5"/>
        <v>562</v>
      </c>
      <c r="M22" s="9"/>
      <c r="N22" s="21">
        <f t="shared" si="1"/>
        <v>0</v>
      </c>
      <c r="O22" s="12"/>
      <c r="P22" s="22">
        <f t="shared" si="6"/>
        <v>0</v>
      </c>
      <c r="Q22" s="28"/>
      <c r="R22" s="22">
        <f t="shared" si="7"/>
        <v>0</v>
      </c>
      <c r="S22" s="12">
        <v>20</v>
      </c>
      <c r="T22" s="23">
        <f t="shared" si="8"/>
        <v>562</v>
      </c>
    </row>
    <row r="23" spans="1:20" s="43" customFormat="1" ht="315" x14ac:dyDescent="0.25">
      <c r="A23" s="38">
        <v>86</v>
      </c>
      <c r="B23" s="13" t="s">
        <v>371</v>
      </c>
      <c r="C23" s="13" t="s">
        <v>375</v>
      </c>
      <c r="D23" s="3" t="s">
        <v>263</v>
      </c>
      <c r="E23" s="39" t="s">
        <v>9</v>
      </c>
      <c r="F23" s="3" t="s">
        <v>226</v>
      </c>
      <c r="G23" s="3" t="s">
        <v>209</v>
      </c>
      <c r="H23" s="3" t="s">
        <v>11</v>
      </c>
      <c r="I23" s="3" t="s">
        <v>264</v>
      </c>
      <c r="J23" s="3">
        <v>30000</v>
      </c>
      <c r="K23" s="36">
        <v>4.9000000000000004</v>
      </c>
      <c r="L23" s="40">
        <f t="shared" si="5"/>
        <v>147000</v>
      </c>
      <c r="M23" s="38"/>
      <c r="N23" s="41">
        <f t="shared" si="1"/>
        <v>0</v>
      </c>
      <c r="O23" s="14">
        <v>30000</v>
      </c>
      <c r="P23" s="26">
        <f t="shared" si="6"/>
        <v>147000</v>
      </c>
      <c r="Q23" s="26">
        <v>1.39</v>
      </c>
      <c r="R23" s="26">
        <f t="shared" si="7"/>
        <v>41700</v>
      </c>
      <c r="S23" s="14"/>
      <c r="T23" s="42">
        <f t="shared" si="8"/>
        <v>0</v>
      </c>
    </row>
    <row r="24" spans="1:20" ht="75" x14ac:dyDescent="0.25">
      <c r="A24" s="33">
        <v>108</v>
      </c>
      <c r="B24" s="13" t="s">
        <v>168</v>
      </c>
      <c r="C24" s="13"/>
      <c r="D24" s="5" t="s">
        <v>169</v>
      </c>
      <c r="E24" s="4" t="s">
        <v>170</v>
      </c>
      <c r="F24" s="5" t="s">
        <v>171</v>
      </c>
      <c r="G24" s="5" t="s">
        <v>359</v>
      </c>
      <c r="H24" s="5" t="s">
        <v>11</v>
      </c>
      <c r="I24" s="5" t="s">
        <v>264</v>
      </c>
      <c r="J24" s="5">
        <v>25</v>
      </c>
      <c r="K24" s="16">
        <v>17</v>
      </c>
      <c r="L24" s="15">
        <f t="shared" si="5"/>
        <v>425</v>
      </c>
      <c r="M24" s="9">
        <v>25</v>
      </c>
      <c r="N24" s="21">
        <f t="shared" si="1"/>
        <v>425</v>
      </c>
      <c r="O24" s="12"/>
      <c r="P24" s="22">
        <f t="shared" si="6"/>
        <v>0</v>
      </c>
      <c r="Q24" s="30"/>
      <c r="R24" s="22">
        <f t="shared" si="7"/>
        <v>0</v>
      </c>
      <c r="S24" s="12"/>
      <c r="T24" s="23">
        <f t="shared" si="8"/>
        <v>0</v>
      </c>
    </row>
    <row r="25" spans="1:20" ht="75" x14ac:dyDescent="0.25">
      <c r="A25" s="9">
        <v>111</v>
      </c>
      <c r="B25" s="35" t="s">
        <v>311</v>
      </c>
      <c r="C25" s="13"/>
      <c r="D25" s="5" t="s">
        <v>312</v>
      </c>
      <c r="E25" s="5" t="s">
        <v>313</v>
      </c>
      <c r="F25" s="5" t="s">
        <v>73</v>
      </c>
      <c r="G25" s="5" t="s">
        <v>209</v>
      </c>
      <c r="H25" s="5" t="s">
        <v>11</v>
      </c>
      <c r="I25" s="5" t="s">
        <v>264</v>
      </c>
      <c r="J25" s="5">
        <v>140</v>
      </c>
      <c r="K25" s="16">
        <v>16.29</v>
      </c>
      <c r="L25" s="15">
        <f t="shared" si="5"/>
        <v>2280.6</v>
      </c>
      <c r="M25" s="9"/>
      <c r="N25" s="21">
        <f t="shared" si="1"/>
        <v>0</v>
      </c>
      <c r="O25" s="12"/>
      <c r="P25" s="22">
        <f t="shared" si="6"/>
        <v>0</v>
      </c>
      <c r="Q25" s="28"/>
      <c r="R25" s="22">
        <f t="shared" si="7"/>
        <v>0</v>
      </c>
      <c r="S25" s="12">
        <v>140</v>
      </c>
      <c r="T25" s="23">
        <f t="shared" si="8"/>
        <v>2280.6</v>
      </c>
    </row>
    <row r="26" spans="1:20" ht="135" x14ac:dyDescent="0.25">
      <c r="A26" s="9">
        <v>112</v>
      </c>
      <c r="B26" s="35" t="s">
        <v>314</v>
      </c>
      <c r="C26" s="13"/>
      <c r="D26" s="5" t="s">
        <v>315</v>
      </c>
      <c r="E26" s="4" t="s">
        <v>278</v>
      </c>
      <c r="F26" s="5" t="s">
        <v>73</v>
      </c>
      <c r="G26" s="5" t="s">
        <v>209</v>
      </c>
      <c r="H26" s="5" t="s">
        <v>11</v>
      </c>
      <c r="I26" s="5" t="s">
        <v>264</v>
      </c>
      <c r="J26" s="5">
        <v>500</v>
      </c>
      <c r="K26" s="16">
        <v>7</v>
      </c>
      <c r="L26" s="15">
        <f t="shared" si="5"/>
        <v>3500</v>
      </c>
      <c r="M26" s="9"/>
      <c r="N26" s="21">
        <f t="shared" si="1"/>
        <v>0</v>
      </c>
      <c r="O26" s="12"/>
      <c r="P26" s="22">
        <f t="shared" si="6"/>
        <v>0</v>
      </c>
      <c r="Q26" s="28"/>
      <c r="R26" s="22">
        <f t="shared" si="7"/>
        <v>0</v>
      </c>
      <c r="S26" s="12">
        <v>500</v>
      </c>
      <c r="T26" s="23">
        <f t="shared" si="8"/>
        <v>3500</v>
      </c>
    </row>
    <row r="27" spans="1:20" ht="75" x14ac:dyDescent="0.25">
      <c r="A27" s="44">
        <v>113</v>
      </c>
      <c r="B27" s="35" t="s">
        <v>172</v>
      </c>
      <c r="C27" s="13"/>
      <c r="D27" s="5" t="s">
        <v>173</v>
      </c>
      <c r="E27" s="4" t="s">
        <v>9</v>
      </c>
      <c r="F27" s="5" t="s">
        <v>30</v>
      </c>
      <c r="G27" s="5" t="s">
        <v>359</v>
      </c>
      <c r="H27" s="5" t="s">
        <v>11</v>
      </c>
      <c r="I27" s="5" t="s">
        <v>264</v>
      </c>
      <c r="J27" s="5">
        <v>2770</v>
      </c>
      <c r="K27" s="16">
        <v>8.5</v>
      </c>
      <c r="L27" s="15">
        <f t="shared" si="5"/>
        <v>23545</v>
      </c>
      <c r="M27" s="9">
        <v>1520</v>
      </c>
      <c r="N27" s="21">
        <f t="shared" si="1"/>
        <v>12920</v>
      </c>
      <c r="O27" s="12"/>
      <c r="P27" s="22">
        <f t="shared" si="6"/>
        <v>0</v>
      </c>
      <c r="Q27" s="30"/>
      <c r="R27" s="22">
        <f t="shared" si="7"/>
        <v>0</v>
      </c>
      <c r="S27" s="12">
        <v>1250</v>
      </c>
      <c r="T27" s="23">
        <f t="shared" si="8"/>
        <v>10625</v>
      </c>
    </row>
    <row r="28" spans="1:20" ht="150" x14ac:dyDescent="0.25">
      <c r="A28" s="44">
        <v>114</v>
      </c>
      <c r="B28" s="35" t="s">
        <v>174</v>
      </c>
      <c r="C28" s="13"/>
      <c r="D28" s="5" t="s">
        <v>175</v>
      </c>
      <c r="E28" s="4" t="s">
        <v>20</v>
      </c>
      <c r="F28" s="5" t="s">
        <v>73</v>
      </c>
      <c r="G28" s="5" t="s">
        <v>359</v>
      </c>
      <c r="H28" s="5" t="s">
        <v>11</v>
      </c>
      <c r="I28" s="5" t="s">
        <v>264</v>
      </c>
      <c r="J28" s="5">
        <v>2930</v>
      </c>
      <c r="K28" s="16">
        <v>16.5</v>
      </c>
      <c r="L28" s="15">
        <f t="shared" si="5"/>
        <v>48345</v>
      </c>
      <c r="M28" s="9">
        <v>1400</v>
      </c>
      <c r="N28" s="21">
        <f t="shared" si="1"/>
        <v>23100</v>
      </c>
      <c r="O28" s="12"/>
      <c r="P28" s="22">
        <f t="shared" si="6"/>
        <v>0</v>
      </c>
      <c r="Q28" s="30"/>
      <c r="R28" s="22">
        <f t="shared" si="7"/>
        <v>0</v>
      </c>
      <c r="S28" s="12">
        <v>1530</v>
      </c>
      <c r="T28" s="23">
        <f t="shared" si="8"/>
        <v>25245</v>
      </c>
    </row>
    <row r="29" spans="1:20" ht="150" x14ac:dyDescent="0.25">
      <c r="A29" s="9">
        <v>116</v>
      </c>
      <c r="B29" s="37" t="s">
        <v>176</v>
      </c>
      <c r="C29" s="45"/>
      <c r="D29" s="5" t="s">
        <v>254</v>
      </c>
      <c r="E29" s="5" t="s">
        <v>20</v>
      </c>
      <c r="F29" s="5" t="s">
        <v>30</v>
      </c>
      <c r="G29" s="5" t="s">
        <v>209</v>
      </c>
      <c r="H29" s="5" t="s">
        <v>11</v>
      </c>
      <c r="I29" s="5" t="s">
        <v>264</v>
      </c>
      <c r="J29" s="5">
        <v>6000</v>
      </c>
      <c r="K29" s="16">
        <v>2.46</v>
      </c>
      <c r="L29" s="15">
        <f t="shared" si="5"/>
        <v>14760</v>
      </c>
      <c r="M29" s="9"/>
      <c r="N29" s="21">
        <f t="shared" si="1"/>
        <v>0</v>
      </c>
      <c r="O29" s="12"/>
      <c r="P29" s="22">
        <f t="shared" si="6"/>
        <v>0</v>
      </c>
      <c r="Q29" s="27"/>
      <c r="R29" s="22">
        <f t="shared" si="7"/>
        <v>0</v>
      </c>
      <c r="S29" s="12">
        <v>6000</v>
      </c>
      <c r="T29" s="23">
        <f t="shared" si="8"/>
        <v>14760</v>
      </c>
    </row>
    <row r="30" spans="1:20" ht="120" x14ac:dyDescent="0.25">
      <c r="A30" s="33">
        <v>117</v>
      </c>
      <c r="B30" s="37" t="s">
        <v>176</v>
      </c>
      <c r="C30" s="45"/>
      <c r="D30" s="5" t="s">
        <v>177</v>
      </c>
      <c r="E30" s="4" t="s">
        <v>20</v>
      </c>
      <c r="F30" s="5" t="s">
        <v>30</v>
      </c>
      <c r="G30" s="5" t="s">
        <v>359</v>
      </c>
      <c r="H30" s="5" t="s">
        <v>11</v>
      </c>
      <c r="I30" s="5" t="s">
        <v>264</v>
      </c>
      <c r="J30" s="5">
        <v>4530</v>
      </c>
      <c r="K30" s="16">
        <v>3.5</v>
      </c>
      <c r="L30" s="15">
        <f t="shared" si="5"/>
        <v>15855</v>
      </c>
      <c r="M30" s="9">
        <v>1230</v>
      </c>
      <c r="N30" s="21">
        <f t="shared" si="1"/>
        <v>4305</v>
      </c>
      <c r="O30" s="12"/>
      <c r="P30" s="22">
        <f t="shared" si="6"/>
        <v>0</v>
      </c>
      <c r="Q30" s="30"/>
      <c r="R30" s="22">
        <f t="shared" si="7"/>
        <v>0</v>
      </c>
      <c r="S30" s="12">
        <v>3300</v>
      </c>
      <c r="T30" s="23">
        <f t="shared" si="8"/>
        <v>11550</v>
      </c>
    </row>
    <row r="31" spans="1:20" ht="120" x14ac:dyDescent="0.25">
      <c r="A31" s="9">
        <v>118</v>
      </c>
      <c r="B31" s="37" t="s">
        <v>176</v>
      </c>
      <c r="C31" s="45"/>
      <c r="D31" s="5" t="s">
        <v>234</v>
      </c>
      <c r="E31" s="4" t="s">
        <v>20</v>
      </c>
      <c r="F31" s="5" t="s">
        <v>226</v>
      </c>
      <c r="G31" s="5" t="s">
        <v>209</v>
      </c>
      <c r="H31" s="5" t="s">
        <v>11</v>
      </c>
      <c r="I31" s="5" t="s">
        <v>264</v>
      </c>
      <c r="J31" s="5">
        <f>1000+2000</f>
        <v>3000</v>
      </c>
      <c r="K31" s="16">
        <v>7.24</v>
      </c>
      <c r="L31" s="15">
        <f t="shared" si="5"/>
        <v>21720</v>
      </c>
      <c r="M31" s="9"/>
      <c r="N31" s="21">
        <f t="shared" si="1"/>
        <v>0</v>
      </c>
      <c r="O31" s="12"/>
      <c r="P31" s="22">
        <f t="shared" si="6"/>
        <v>0</v>
      </c>
      <c r="Q31" s="28"/>
      <c r="R31" s="22">
        <f t="shared" si="7"/>
        <v>0</v>
      </c>
      <c r="S31" s="12">
        <v>3000</v>
      </c>
      <c r="T31" s="23">
        <f t="shared" si="8"/>
        <v>21720</v>
      </c>
    </row>
    <row r="32" spans="1:20" ht="180" x14ac:dyDescent="0.25">
      <c r="A32" s="9">
        <v>119</v>
      </c>
      <c r="B32" s="37" t="s">
        <v>255</v>
      </c>
      <c r="C32" s="45"/>
      <c r="D32" s="5" t="s">
        <v>256</v>
      </c>
      <c r="E32" s="4" t="s">
        <v>20</v>
      </c>
      <c r="F32" s="5" t="s">
        <v>73</v>
      </c>
      <c r="G32" s="5" t="s">
        <v>209</v>
      </c>
      <c r="H32" s="5" t="s">
        <v>11</v>
      </c>
      <c r="I32" s="5" t="s">
        <v>264</v>
      </c>
      <c r="J32" s="5">
        <v>1000</v>
      </c>
      <c r="K32" s="16">
        <v>3.79</v>
      </c>
      <c r="L32" s="15">
        <f t="shared" si="5"/>
        <v>3790</v>
      </c>
      <c r="M32" s="9"/>
      <c r="N32" s="21">
        <f t="shared" si="1"/>
        <v>0</v>
      </c>
      <c r="O32" s="12"/>
      <c r="P32" s="22">
        <f t="shared" si="6"/>
        <v>0</v>
      </c>
      <c r="Q32" s="27"/>
      <c r="R32" s="22">
        <f t="shared" si="7"/>
        <v>0</v>
      </c>
      <c r="S32" s="12">
        <v>1000</v>
      </c>
      <c r="T32" s="23">
        <f t="shared" si="8"/>
        <v>3790</v>
      </c>
    </row>
    <row r="33" spans="1:20" ht="105" x14ac:dyDescent="0.25">
      <c r="A33" s="9">
        <v>120</v>
      </c>
      <c r="B33" s="35" t="s">
        <v>257</v>
      </c>
      <c r="C33" s="13"/>
      <c r="D33" s="5" t="s">
        <v>258</v>
      </c>
      <c r="E33" s="4" t="s">
        <v>33</v>
      </c>
      <c r="F33" s="5" t="s">
        <v>73</v>
      </c>
      <c r="G33" s="5" t="s">
        <v>209</v>
      </c>
      <c r="H33" s="5" t="s">
        <v>11</v>
      </c>
      <c r="I33" s="5" t="s">
        <v>264</v>
      </c>
      <c r="J33" s="5">
        <f>1000+1000</f>
        <v>2000</v>
      </c>
      <c r="K33" s="16">
        <v>2.4500000000000002</v>
      </c>
      <c r="L33" s="15">
        <f t="shared" si="5"/>
        <v>4900</v>
      </c>
      <c r="M33" s="9"/>
      <c r="N33" s="21">
        <f t="shared" si="1"/>
        <v>0</v>
      </c>
      <c r="O33" s="12"/>
      <c r="P33" s="22">
        <f t="shared" si="6"/>
        <v>0</v>
      </c>
      <c r="Q33" s="27"/>
      <c r="R33" s="22">
        <f t="shared" si="7"/>
        <v>0</v>
      </c>
      <c r="S33" s="12">
        <v>2000</v>
      </c>
      <c r="T33" s="23">
        <f t="shared" si="8"/>
        <v>4900</v>
      </c>
    </row>
    <row r="34" spans="1:20" ht="120" x14ac:dyDescent="0.25">
      <c r="A34" s="9">
        <v>121</v>
      </c>
      <c r="B34" s="35" t="s">
        <v>235</v>
      </c>
      <c r="C34" s="13"/>
      <c r="D34" s="5" t="s">
        <v>236</v>
      </c>
      <c r="E34" s="4" t="s">
        <v>20</v>
      </c>
      <c r="F34" s="5" t="s">
        <v>226</v>
      </c>
      <c r="G34" s="5" t="s">
        <v>209</v>
      </c>
      <c r="H34" s="5" t="s">
        <v>11</v>
      </c>
      <c r="I34" s="5" t="s">
        <v>264</v>
      </c>
      <c r="J34" s="5">
        <v>1000</v>
      </c>
      <c r="K34" s="16">
        <v>4.99</v>
      </c>
      <c r="L34" s="15">
        <f t="shared" si="5"/>
        <v>4990</v>
      </c>
      <c r="M34" s="9"/>
      <c r="N34" s="21">
        <f t="shared" si="1"/>
        <v>0</v>
      </c>
      <c r="O34" s="12"/>
      <c r="P34" s="22">
        <f t="shared" si="6"/>
        <v>0</v>
      </c>
      <c r="Q34" s="28"/>
      <c r="R34" s="22">
        <f t="shared" si="7"/>
        <v>0</v>
      </c>
      <c r="S34" s="12">
        <v>1000</v>
      </c>
      <c r="T34" s="23">
        <f t="shared" si="8"/>
        <v>4990</v>
      </c>
    </row>
    <row r="35" spans="1:20" ht="135" x14ac:dyDescent="0.25">
      <c r="A35" s="11">
        <v>130</v>
      </c>
      <c r="B35" s="35" t="s">
        <v>259</v>
      </c>
      <c r="C35" s="13"/>
      <c r="D35" s="6" t="s">
        <v>260</v>
      </c>
      <c r="E35" s="7" t="s">
        <v>9</v>
      </c>
      <c r="F35" s="6" t="s">
        <v>88</v>
      </c>
      <c r="G35" s="6" t="s">
        <v>209</v>
      </c>
      <c r="H35" s="6" t="s">
        <v>11</v>
      </c>
      <c r="I35" s="5" t="s">
        <v>264</v>
      </c>
      <c r="J35" s="5">
        <f>30+50</f>
        <v>80</v>
      </c>
      <c r="K35" s="16">
        <v>95.8</v>
      </c>
      <c r="L35" s="15">
        <f t="shared" si="5"/>
        <v>7664</v>
      </c>
      <c r="M35" s="9"/>
      <c r="N35" s="21">
        <f t="shared" si="1"/>
        <v>0</v>
      </c>
      <c r="O35" s="12"/>
      <c r="P35" s="22">
        <f t="shared" si="6"/>
        <v>0</v>
      </c>
      <c r="Q35" s="27"/>
      <c r="R35" s="22">
        <f t="shared" si="7"/>
        <v>0</v>
      </c>
      <c r="S35" s="12">
        <v>80</v>
      </c>
      <c r="T35" s="23">
        <f t="shared" si="8"/>
        <v>7664</v>
      </c>
    </row>
    <row r="36" spans="1:20" ht="180" x14ac:dyDescent="0.25">
      <c r="A36" s="11">
        <v>132</v>
      </c>
      <c r="B36" s="35" t="s">
        <v>261</v>
      </c>
      <c r="C36" s="13"/>
      <c r="D36" s="6" t="s">
        <v>317</v>
      </c>
      <c r="E36" s="7" t="s">
        <v>192</v>
      </c>
      <c r="F36" s="6" t="s">
        <v>88</v>
      </c>
      <c r="G36" s="6" t="s">
        <v>209</v>
      </c>
      <c r="H36" s="6" t="s">
        <v>11</v>
      </c>
      <c r="I36" s="5" t="s">
        <v>264</v>
      </c>
      <c r="J36" s="5">
        <v>20</v>
      </c>
      <c r="K36" s="16">
        <v>21</v>
      </c>
      <c r="L36" s="15">
        <f t="shared" si="5"/>
        <v>420</v>
      </c>
      <c r="M36" s="9"/>
      <c r="N36" s="21">
        <f t="shared" si="1"/>
        <v>0</v>
      </c>
      <c r="O36" s="12"/>
      <c r="P36" s="22">
        <f t="shared" si="6"/>
        <v>0</v>
      </c>
      <c r="Q36" s="27"/>
      <c r="R36" s="22">
        <f t="shared" si="7"/>
        <v>0</v>
      </c>
      <c r="S36" s="12">
        <v>20</v>
      </c>
      <c r="T36" s="23">
        <f t="shared" si="8"/>
        <v>420</v>
      </c>
    </row>
    <row r="37" spans="1:20" ht="120" x14ac:dyDescent="0.25">
      <c r="A37" s="9">
        <v>138</v>
      </c>
      <c r="B37" s="35" t="s">
        <v>252</v>
      </c>
      <c r="C37" s="13"/>
      <c r="D37" s="5" t="s">
        <v>253</v>
      </c>
      <c r="E37" s="5" t="s">
        <v>33</v>
      </c>
      <c r="F37" s="5" t="s">
        <v>30</v>
      </c>
      <c r="G37" s="5" t="s">
        <v>209</v>
      </c>
      <c r="H37" s="5" t="s">
        <v>11</v>
      </c>
      <c r="I37" s="5" t="s">
        <v>264</v>
      </c>
      <c r="J37" s="5">
        <v>100</v>
      </c>
      <c r="K37" s="16">
        <v>38.869999999999997</v>
      </c>
      <c r="L37" s="15">
        <f t="shared" si="5"/>
        <v>3886.9999999999995</v>
      </c>
      <c r="M37" s="9"/>
      <c r="N37" s="21">
        <f t="shared" si="1"/>
        <v>0</v>
      </c>
      <c r="O37" s="12"/>
      <c r="P37" s="22">
        <f t="shared" si="6"/>
        <v>0</v>
      </c>
      <c r="Q37" s="27"/>
      <c r="R37" s="22">
        <f t="shared" si="7"/>
        <v>0</v>
      </c>
      <c r="S37" s="12">
        <v>100</v>
      </c>
      <c r="T37" s="23">
        <f t="shared" si="8"/>
        <v>3886.9999999999995</v>
      </c>
    </row>
    <row r="38" spans="1:20" ht="60" x14ac:dyDescent="0.25">
      <c r="A38" s="9">
        <v>141</v>
      </c>
      <c r="B38" s="35" t="s">
        <v>357</v>
      </c>
      <c r="C38" s="13"/>
      <c r="D38" s="6" t="s">
        <v>305</v>
      </c>
      <c r="E38" s="4" t="s">
        <v>302</v>
      </c>
      <c r="F38" s="5" t="s">
        <v>88</v>
      </c>
      <c r="G38" s="6" t="s">
        <v>209</v>
      </c>
      <c r="H38" s="6" t="s">
        <v>11</v>
      </c>
      <c r="I38" s="5" t="s">
        <v>264</v>
      </c>
      <c r="J38" s="5">
        <v>20</v>
      </c>
      <c r="K38" s="16">
        <v>145</v>
      </c>
      <c r="L38" s="15">
        <f t="shared" si="5"/>
        <v>2900</v>
      </c>
      <c r="M38" s="9"/>
      <c r="N38" s="21">
        <f t="shared" si="1"/>
        <v>0</v>
      </c>
      <c r="O38" s="12"/>
      <c r="P38" s="22">
        <f t="shared" si="6"/>
        <v>0</v>
      </c>
      <c r="Q38" s="27"/>
      <c r="R38" s="22">
        <f t="shared" si="7"/>
        <v>0</v>
      </c>
      <c r="S38" s="12">
        <v>20</v>
      </c>
      <c r="T38" s="23">
        <f t="shared" si="8"/>
        <v>2900</v>
      </c>
    </row>
    <row r="39" spans="1:20" ht="60" x14ac:dyDescent="0.25">
      <c r="A39" s="9">
        <v>142</v>
      </c>
      <c r="B39" s="35" t="s">
        <v>306</v>
      </c>
      <c r="C39" s="13"/>
      <c r="D39" s="6" t="s">
        <v>307</v>
      </c>
      <c r="E39" s="5" t="s">
        <v>308</v>
      </c>
      <c r="F39" s="5" t="s">
        <v>88</v>
      </c>
      <c r="G39" s="6" t="s">
        <v>209</v>
      </c>
      <c r="H39" s="6" t="s">
        <v>11</v>
      </c>
      <c r="I39" s="5" t="s">
        <v>264</v>
      </c>
      <c r="J39" s="5">
        <v>40</v>
      </c>
      <c r="K39" s="16">
        <v>150</v>
      </c>
      <c r="L39" s="15">
        <f t="shared" si="5"/>
        <v>6000</v>
      </c>
      <c r="M39" s="9"/>
      <c r="N39" s="21">
        <f t="shared" si="1"/>
        <v>0</v>
      </c>
      <c r="O39" s="12"/>
      <c r="P39" s="22">
        <f t="shared" si="6"/>
        <v>0</v>
      </c>
      <c r="Q39" s="27"/>
      <c r="R39" s="22">
        <f t="shared" si="7"/>
        <v>0</v>
      </c>
      <c r="S39" s="12">
        <v>40</v>
      </c>
      <c r="T39" s="23">
        <f t="shared" si="8"/>
        <v>6000</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59"/>
  <sheetViews>
    <sheetView workbookViewId="0">
      <selection activeCell="F170" sqref="F170"/>
    </sheetView>
  </sheetViews>
  <sheetFormatPr defaultRowHeight="15" x14ac:dyDescent="0.25"/>
  <cols>
    <col min="2" max="2" width="25.28515625" customWidth="1"/>
    <col min="3" max="3" width="23.85546875" customWidth="1"/>
    <col min="4" max="4" width="30.140625" customWidth="1"/>
    <col min="5" max="5" width="32" customWidth="1"/>
    <col min="6" max="6" width="19.7109375" customWidth="1"/>
    <col min="7" max="7" width="30.28515625" customWidth="1"/>
    <col min="8" max="8" width="10.42578125" customWidth="1"/>
    <col min="9" max="9" width="32.42578125" customWidth="1"/>
  </cols>
  <sheetData>
    <row r="1" spans="1:9" ht="51" x14ac:dyDescent="0.25">
      <c r="A1" s="8" t="s">
        <v>0</v>
      </c>
      <c r="B1" s="8" t="s">
        <v>1</v>
      </c>
      <c r="C1" s="8" t="s">
        <v>2</v>
      </c>
      <c r="D1" s="8" t="s">
        <v>3</v>
      </c>
      <c r="E1" s="8" t="s">
        <v>4</v>
      </c>
      <c r="F1" s="8" t="s">
        <v>5</v>
      </c>
      <c r="G1" s="8" t="s">
        <v>6</v>
      </c>
      <c r="H1" s="8" t="s">
        <v>320</v>
      </c>
      <c r="I1" s="12" t="s">
        <v>361</v>
      </c>
    </row>
    <row r="2" spans="1:9" x14ac:dyDescent="0.25">
      <c r="A2" s="4"/>
      <c r="B2" s="74" t="s">
        <v>321</v>
      </c>
      <c r="C2" s="74"/>
      <c r="D2" s="74"/>
      <c r="E2" s="74"/>
      <c r="F2" s="74"/>
      <c r="G2" s="74"/>
      <c r="H2" s="25"/>
      <c r="I2" s="25"/>
    </row>
    <row r="3" spans="1:9" ht="240" x14ac:dyDescent="0.25">
      <c r="A3" s="9">
        <v>1</v>
      </c>
      <c r="B3" s="8" t="s">
        <v>7</v>
      </c>
      <c r="C3" s="5" t="s">
        <v>8</v>
      </c>
      <c r="D3" s="4" t="s">
        <v>9</v>
      </c>
      <c r="E3" s="5" t="s">
        <v>10</v>
      </c>
      <c r="F3" s="5" t="s">
        <v>359</v>
      </c>
      <c r="G3" s="5" t="s">
        <v>11</v>
      </c>
      <c r="H3" s="5" t="s">
        <v>264</v>
      </c>
      <c r="I3" s="12"/>
    </row>
    <row r="4" spans="1:9" ht="285" x14ac:dyDescent="0.25">
      <c r="A4" s="9">
        <v>2</v>
      </c>
      <c r="B4" s="8" t="s">
        <v>12</v>
      </c>
      <c r="C4" s="5" t="s">
        <v>13</v>
      </c>
      <c r="D4" s="4" t="s">
        <v>9</v>
      </c>
      <c r="E4" s="5" t="s">
        <v>14</v>
      </c>
      <c r="F4" s="5" t="s">
        <v>359</v>
      </c>
      <c r="G4" s="5" t="s">
        <v>11</v>
      </c>
      <c r="H4" s="5" t="s">
        <v>264</v>
      </c>
      <c r="I4" s="12"/>
    </row>
    <row r="5" spans="1:9" ht="285" x14ac:dyDescent="0.25">
      <c r="A5" s="9">
        <v>3</v>
      </c>
      <c r="B5" s="8" t="s">
        <v>274</v>
      </c>
      <c r="C5" s="5" t="s">
        <v>275</v>
      </c>
      <c r="D5" s="4" t="s">
        <v>9</v>
      </c>
      <c r="E5" s="5" t="s">
        <v>14</v>
      </c>
      <c r="F5" s="5" t="s">
        <v>209</v>
      </c>
      <c r="G5" s="5" t="s">
        <v>11</v>
      </c>
      <c r="H5" s="5" t="s">
        <v>264</v>
      </c>
      <c r="I5" s="12"/>
    </row>
    <row r="6" spans="1:9" ht="375" x14ac:dyDescent="0.25">
      <c r="A6" s="9">
        <v>4</v>
      </c>
      <c r="B6" s="8" t="s">
        <v>214</v>
      </c>
      <c r="C6" s="5" t="s">
        <v>215</v>
      </c>
      <c r="D6" s="4" t="s">
        <v>9</v>
      </c>
      <c r="E6" s="5" t="s">
        <v>17</v>
      </c>
      <c r="F6" s="5" t="s">
        <v>209</v>
      </c>
      <c r="G6" s="5" t="s">
        <v>11</v>
      </c>
      <c r="H6" s="5" t="s">
        <v>264</v>
      </c>
      <c r="I6" s="12"/>
    </row>
    <row r="7" spans="1:9" ht="90" x14ac:dyDescent="0.25">
      <c r="A7" s="9">
        <v>5</v>
      </c>
      <c r="B7" s="8" t="s">
        <v>216</v>
      </c>
      <c r="C7" s="5" t="s">
        <v>217</v>
      </c>
      <c r="D7" s="4" t="s">
        <v>218</v>
      </c>
      <c r="E7" s="5" t="s">
        <v>17</v>
      </c>
      <c r="F7" s="5" t="s">
        <v>209</v>
      </c>
      <c r="G7" s="5" t="s">
        <v>11</v>
      </c>
      <c r="H7" s="5" t="s">
        <v>264</v>
      </c>
      <c r="I7" s="12"/>
    </row>
    <row r="8" spans="1:9" ht="195" x14ac:dyDescent="0.25">
      <c r="A8" s="9">
        <v>6</v>
      </c>
      <c r="B8" s="8" t="s">
        <v>15</v>
      </c>
      <c r="C8" s="5" t="s">
        <v>16</v>
      </c>
      <c r="D8" s="4" t="s">
        <v>9</v>
      </c>
      <c r="E8" s="5" t="s">
        <v>17</v>
      </c>
      <c r="F8" s="5" t="s">
        <v>359</v>
      </c>
      <c r="G8" s="5" t="s">
        <v>11</v>
      </c>
      <c r="H8" s="5" t="s">
        <v>264</v>
      </c>
      <c r="I8" s="12"/>
    </row>
    <row r="9" spans="1:9" ht="135" x14ac:dyDescent="0.25">
      <c r="A9" s="9">
        <v>7</v>
      </c>
      <c r="B9" s="8" t="s">
        <v>219</v>
      </c>
      <c r="C9" s="5" t="s">
        <v>220</v>
      </c>
      <c r="D9" s="4" t="s">
        <v>9</v>
      </c>
      <c r="E9" s="5" t="s">
        <v>17</v>
      </c>
      <c r="F9" s="5" t="s">
        <v>209</v>
      </c>
      <c r="G9" s="5" t="s">
        <v>11</v>
      </c>
      <c r="H9" s="5" t="s">
        <v>264</v>
      </c>
      <c r="I9" s="12"/>
    </row>
    <row r="10" spans="1:9" ht="60" x14ac:dyDescent="0.25">
      <c r="A10" s="9">
        <v>8</v>
      </c>
      <c r="B10" s="8" t="s">
        <v>24</v>
      </c>
      <c r="C10" s="5" t="s">
        <v>25</v>
      </c>
      <c r="D10" s="4" t="s">
        <v>9</v>
      </c>
      <c r="E10" s="5" t="s">
        <v>10</v>
      </c>
      <c r="F10" s="5" t="s">
        <v>359</v>
      </c>
      <c r="G10" s="5" t="s">
        <v>11</v>
      </c>
      <c r="H10" s="5" t="s">
        <v>264</v>
      </c>
      <c r="I10" s="12"/>
    </row>
    <row r="11" spans="1:9" ht="60" x14ac:dyDescent="0.25">
      <c r="A11" s="9">
        <v>9</v>
      </c>
      <c r="B11" s="8" t="s">
        <v>269</v>
      </c>
      <c r="C11" s="5" t="s">
        <v>270</v>
      </c>
      <c r="D11" s="4"/>
      <c r="E11" s="5"/>
      <c r="F11" s="5"/>
      <c r="G11" s="5"/>
      <c r="H11" s="5" t="s">
        <v>264</v>
      </c>
      <c r="I11" s="12">
        <v>1000</v>
      </c>
    </row>
    <row r="12" spans="1:9" ht="60" x14ac:dyDescent="0.25">
      <c r="A12" s="9">
        <v>10</v>
      </c>
      <c r="B12" s="8" t="s">
        <v>26</v>
      </c>
      <c r="C12" s="5" t="s">
        <v>27</v>
      </c>
      <c r="D12" s="4" t="s">
        <v>9</v>
      </c>
      <c r="E12" s="5" t="s">
        <v>10</v>
      </c>
      <c r="F12" s="5" t="s">
        <v>359</v>
      </c>
      <c r="G12" s="5" t="s">
        <v>11</v>
      </c>
      <c r="H12" s="5" t="s">
        <v>264</v>
      </c>
      <c r="I12" s="12"/>
    </row>
    <row r="13" spans="1:9" ht="60" x14ac:dyDescent="0.25">
      <c r="A13" s="9">
        <v>11</v>
      </c>
      <c r="B13" s="8" t="s">
        <v>221</v>
      </c>
      <c r="C13" s="5" t="s">
        <v>27</v>
      </c>
      <c r="D13" s="4" t="s">
        <v>9</v>
      </c>
      <c r="E13" s="5" t="s">
        <v>10</v>
      </c>
      <c r="F13" s="5" t="s">
        <v>209</v>
      </c>
      <c r="G13" s="5" t="s">
        <v>11</v>
      </c>
      <c r="H13" s="5" t="s">
        <v>264</v>
      </c>
      <c r="I13" s="12"/>
    </row>
    <row r="14" spans="1:9" ht="60" x14ac:dyDescent="0.25">
      <c r="A14" s="9">
        <v>12</v>
      </c>
      <c r="B14" s="8" t="s">
        <v>318</v>
      </c>
      <c r="C14" s="5" t="s">
        <v>322</v>
      </c>
      <c r="D14" s="4"/>
      <c r="E14" s="5" t="s">
        <v>323</v>
      </c>
      <c r="F14" s="5" t="s">
        <v>209</v>
      </c>
      <c r="G14" s="5" t="s">
        <v>11</v>
      </c>
      <c r="H14" s="5" t="s">
        <v>264</v>
      </c>
      <c r="I14" s="12">
        <v>0</v>
      </c>
    </row>
    <row r="15" spans="1:9" ht="45" x14ac:dyDescent="0.25">
      <c r="A15" s="9">
        <v>13</v>
      </c>
      <c r="B15" s="8" t="s">
        <v>324</v>
      </c>
      <c r="C15" s="5"/>
      <c r="D15" s="4"/>
      <c r="E15" s="5" t="s">
        <v>325</v>
      </c>
      <c r="F15" s="5" t="s">
        <v>209</v>
      </c>
      <c r="G15" s="5"/>
      <c r="H15" s="5" t="s">
        <v>264</v>
      </c>
      <c r="I15" s="12">
        <v>0</v>
      </c>
    </row>
    <row r="16" spans="1:9" ht="45" x14ac:dyDescent="0.25">
      <c r="A16" s="9">
        <v>14</v>
      </c>
      <c r="B16" s="8" t="s">
        <v>326</v>
      </c>
      <c r="C16" s="5"/>
      <c r="D16" s="4"/>
      <c r="E16" s="5" t="s">
        <v>325</v>
      </c>
      <c r="F16" s="5" t="s">
        <v>209</v>
      </c>
      <c r="G16" s="5"/>
      <c r="H16" s="5" t="s">
        <v>264</v>
      </c>
      <c r="I16" s="12">
        <v>0</v>
      </c>
    </row>
    <row r="17" spans="1:10" x14ac:dyDescent="0.25">
      <c r="A17" s="74" t="s">
        <v>316</v>
      </c>
      <c r="B17" s="74"/>
      <c r="C17" s="74"/>
      <c r="D17" s="74"/>
      <c r="E17" s="74"/>
      <c r="F17" s="74"/>
      <c r="G17" s="74"/>
      <c r="H17" s="74"/>
      <c r="I17" s="74"/>
    </row>
    <row r="18" spans="1:10" ht="105" x14ac:dyDescent="0.25">
      <c r="A18" s="9">
        <v>15</v>
      </c>
      <c r="B18" s="8" t="s">
        <v>18</v>
      </c>
      <c r="C18" s="5" t="s">
        <v>19</v>
      </c>
      <c r="D18" s="4" t="s">
        <v>20</v>
      </c>
      <c r="E18" s="5" t="s">
        <v>17</v>
      </c>
      <c r="F18" s="5" t="s">
        <v>359</v>
      </c>
      <c r="G18" s="5" t="s">
        <v>11</v>
      </c>
      <c r="H18" s="5" t="s">
        <v>264</v>
      </c>
      <c r="I18" s="12"/>
    </row>
    <row r="19" spans="1:10" ht="60" x14ac:dyDescent="0.25">
      <c r="A19" s="9">
        <v>16</v>
      </c>
      <c r="B19" s="8" t="s">
        <v>21</v>
      </c>
      <c r="C19" s="5" t="s">
        <v>22</v>
      </c>
      <c r="D19" s="4" t="s">
        <v>20</v>
      </c>
      <c r="E19" s="5" t="s">
        <v>23</v>
      </c>
      <c r="F19" s="5" t="s">
        <v>359</v>
      </c>
      <c r="G19" s="5" t="s">
        <v>11</v>
      </c>
      <c r="H19" s="5" t="s">
        <v>264</v>
      </c>
      <c r="I19" s="12"/>
    </row>
    <row r="20" spans="1:10" x14ac:dyDescent="0.25">
      <c r="A20" s="74" t="s">
        <v>327</v>
      </c>
      <c r="B20" s="74"/>
      <c r="C20" s="74"/>
      <c r="D20" s="74"/>
      <c r="E20" s="74"/>
      <c r="F20" s="74"/>
      <c r="G20" s="74"/>
      <c r="H20" s="74"/>
      <c r="I20" s="74"/>
      <c r="J20" s="74"/>
    </row>
    <row r="21" spans="1:10" ht="135" x14ac:dyDescent="0.25">
      <c r="A21" s="9">
        <v>17</v>
      </c>
      <c r="B21" s="8" t="s">
        <v>28</v>
      </c>
      <c r="C21" s="5" t="s">
        <v>29</v>
      </c>
      <c r="D21" s="4" t="s">
        <v>20</v>
      </c>
      <c r="E21" s="5" t="s">
        <v>30</v>
      </c>
      <c r="F21" s="5" t="s">
        <v>359</v>
      </c>
      <c r="G21" s="5" t="s">
        <v>11</v>
      </c>
      <c r="H21" s="5" t="s">
        <v>264</v>
      </c>
      <c r="I21" s="12"/>
    </row>
    <row r="22" spans="1:10" ht="150" x14ac:dyDescent="0.25">
      <c r="A22" s="9">
        <v>18</v>
      </c>
      <c r="B22" s="8" t="s">
        <v>40</v>
      </c>
      <c r="C22" s="5" t="s">
        <v>41</v>
      </c>
      <c r="D22" s="4" t="s">
        <v>20</v>
      </c>
      <c r="E22" s="5" t="s">
        <v>42</v>
      </c>
      <c r="F22" s="5" t="s">
        <v>359</v>
      </c>
      <c r="G22" s="5" t="s">
        <v>11</v>
      </c>
      <c r="H22" s="5" t="s">
        <v>264</v>
      </c>
      <c r="I22" s="12"/>
    </row>
    <row r="23" spans="1:10" ht="135" x14ac:dyDescent="0.25">
      <c r="A23" s="9">
        <v>19</v>
      </c>
      <c r="B23" s="8" t="s">
        <v>43</v>
      </c>
      <c r="C23" s="5" t="s">
        <v>44</v>
      </c>
      <c r="D23" s="4" t="s">
        <v>20</v>
      </c>
      <c r="E23" s="5" t="s">
        <v>42</v>
      </c>
      <c r="F23" s="5" t="s">
        <v>359</v>
      </c>
      <c r="G23" s="5" t="s">
        <v>11</v>
      </c>
      <c r="H23" s="5" t="s">
        <v>264</v>
      </c>
      <c r="I23" s="12"/>
    </row>
    <row r="24" spans="1:10" ht="150" x14ac:dyDescent="0.25">
      <c r="A24" s="9">
        <v>20</v>
      </c>
      <c r="B24" s="8" t="s">
        <v>31</v>
      </c>
      <c r="C24" s="5" t="s">
        <v>32</v>
      </c>
      <c r="D24" s="4" t="s">
        <v>33</v>
      </c>
      <c r="E24" s="5" t="s">
        <v>30</v>
      </c>
      <c r="F24" s="5" t="s">
        <v>359</v>
      </c>
      <c r="G24" s="5" t="s">
        <v>11</v>
      </c>
      <c r="H24" s="5" t="s">
        <v>264</v>
      </c>
      <c r="I24" s="12">
        <v>1000</v>
      </c>
    </row>
    <row r="25" spans="1:10" ht="135" x14ac:dyDescent="0.25">
      <c r="A25" s="9">
        <v>21</v>
      </c>
      <c r="B25" s="8" t="s">
        <v>34</v>
      </c>
      <c r="C25" s="5" t="s">
        <v>35</v>
      </c>
      <c r="D25" s="4" t="s">
        <v>33</v>
      </c>
      <c r="E25" s="5" t="s">
        <v>30</v>
      </c>
      <c r="F25" s="5" t="s">
        <v>359</v>
      </c>
      <c r="G25" s="5" t="s">
        <v>11</v>
      </c>
      <c r="H25" s="5" t="s">
        <v>264</v>
      </c>
      <c r="I25" s="12">
        <v>1000</v>
      </c>
    </row>
    <row r="26" spans="1:10" ht="135" x14ac:dyDescent="0.25">
      <c r="A26" s="9">
        <v>22</v>
      </c>
      <c r="B26" s="8" t="s">
        <v>36</v>
      </c>
      <c r="C26" s="5" t="s">
        <v>37</v>
      </c>
      <c r="D26" s="4" t="s">
        <v>33</v>
      </c>
      <c r="E26" s="5" t="s">
        <v>30</v>
      </c>
      <c r="F26" s="5" t="s">
        <v>359</v>
      </c>
      <c r="G26" s="5" t="s">
        <v>11</v>
      </c>
      <c r="H26" s="5" t="s">
        <v>264</v>
      </c>
      <c r="I26" s="12">
        <v>1000</v>
      </c>
    </row>
    <row r="27" spans="1:10" ht="135" x14ac:dyDescent="0.25">
      <c r="A27" s="9">
        <v>23</v>
      </c>
      <c r="B27" s="8" t="s">
        <v>38</v>
      </c>
      <c r="C27" s="5" t="s">
        <v>39</v>
      </c>
      <c r="D27" s="4" t="s">
        <v>33</v>
      </c>
      <c r="E27" s="5" t="s">
        <v>30</v>
      </c>
      <c r="F27" s="5" t="s">
        <v>359</v>
      </c>
      <c r="G27" s="5" t="s">
        <v>11</v>
      </c>
      <c r="H27" s="5" t="s">
        <v>264</v>
      </c>
      <c r="I27" s="12"/>
    </row>
    <row r="28" spans="1:10" ht="195" x14ac:dyDescent="0.25">
      <c r="A28" s="9">
        <v>24</v>
      </c>
      <c r="B28" s="8" t="s">
        <v>45</v>
      </c>
      <c r="C28" s="5" t="s">
        <v>46</v>
      </c>
      <c r="D28" s="4" t="s">
        <v>20</v>
      </c>
      <c r="E28" s="5" t="s">
        <v>30</v>
      </c>
      <c r="F28" s="5" t="s">
        <v>359</v>
      </c>
      <c r="G28" s="5" t="s">
        <v>11</v>
      </c>
      <c r="H28" s="5" t="s">
        <v>264</v>
      </c>
      <c r="I28" s="12">
        <v>20000</v>
      </c>
    </row>
    <row r="29" spans="1:10" ht="120" x14ac:dyDescent="0.25">
      <c r="A29" s="9">
        <v>25</v>
      </c>
      <c r="B29" s="10" t="s">
        <v>276</v>
      </c>
      <c r="C29" s="6" t="s">
        <v>277</v>
      </c>
      <c r="D29" s="4" t="s">
        <v>278</v>
      </c>
      <c r="E29" s="5" t="s">
        <v>30</v>
      </c>
      <c r="F29" s="5" t="s">
        <v>209</v>
      </c>
      <c r="G29" s="5" t="s">
        <v>11</v>
      </c>
      <c r="H29" s="5" t="s">
        <v>264</v>
      </c>
      <c r="I29" s="12"/>
    </row>
    <row r="30" spans="1:10" ht="120" x14ac:dyDescent="0.25">
      <c r="A30" s="9">
        <v>26</v>
      </c>
      <c r="B30" s="10" t="s">
        <v>279</v>
      </c>
      <c r="C30" s="6" t="s">
        <v>280</v>
      </c>
      <c r="D30" s="4" t="s">
        <v>278</v>
      </c>
      <c r="E30" s="5" t="s">
        <v>30</v>
      </c>
      <c r="F30" s="5" t="s">
        <v>209</v>
      </c>
      <c r="G30" s="5" t="s">
        <v>11</v>
      </c>
      <c r="H30" s="5" t="s">
        <v>264</v>
      </c>
      <c r="I30" s="12"/>
    </row>
    <row r="31" spans="1:10" ht="120" x14ac:dyDescent="0.25">
      <c r="A31" s="9">
        <v>27</v>
      </c>
      <c r="B31" s="10" t="s">
        <v>281</v>
      </c>
      <c r="C31" s="6" t="s">
        <v>282</v>
      </c>
      <c r="D31" s="4" t="s">
        <v>278</v>
      </c>
      <c r="E31" s="5" t="s">
        <v>30</v>
      </c>
      <c r="F31" s="5" t="s">
        <v>209</v>
      </c>
      <c r="G31" s="5" t="s">
        <v>11</v>
      </c>
      <c r="H31" s="5" t="s">
        <v>264</v>
      </c>
      <c r="I31" s="12"/>
    </row>
    <row r="32" spans="1:10" x14ac:dyDescent="0.25">
      <c r="A32" s="74" t="s">
        <v>47</v>
      </c>
      <c r="B32" s="74"/>
      <c r="C32" s="74"/>
      <c r="D32" s="74"/>
      <c r="E32" s="74"/>
      <c r="F32" s="74"/>
      <c r="G32" s="74"/>
      <c r="H32" s="74"/>
      <c r="I32" s="74"/>
      <c r="J32" s="74"/>
    </row>
    <row r="33" spans="1:10" ht="120" x14ac:dyDescent="0.25">
      <c r="A33" s="9">
        <v>28</v>
      </c>
      <c r="B33" s="8" t="s">
        <v>48</v>
      </c>
      <c r="C33" s="5" t="s">
        <v>49</v>
      </c>
      <c r="D33" s="4" t="s">
        <v>50</v>
      </c>
      <c r="E33" s="5" t="s">
        <v>17</v>
      </c>
      <c r="F33" s="5" t="s">
        <v>359</v>
      </c>
      <c r="G33" s="5" t="s">
        <v>11</v>
      </c>
      <c r="H33" s="5" t="s">
        <v>264</v>
      </c>
      <c r="I33" s="12"/>
    </row>
    <row r="34" spans="1:10" ht="165" x14ac:dyDescent="0.25">
      <c r="A34" s="11">
        <v>29</v>
      </c>
      <c r="B34" s="8" t="s">
        <v>328</v>
      </c>
      <c r="C34" s="2" t="s">
        <v>329</v>
      </c>
      <c r="D34" s="2" t="s">
        <v>196</v>
      </c>
      <c r="E34" s="2" t="s">
        <v>195</v>
      </c>
      <c r="F34" s="2" t="s">
        <v>209</v>
      </c>
      <c r="G34" s="2" t="s">
        <v>11</v>
      </c>
      <c r="H34" s="5" t="s">
        <v>264</v>
      </c>
      <c r="I34" s="12">
        <v>300</v>
      </c>
    </row>
    <row r="35" spans="1:10" ht="120" x14ac:dyDescent="0.25">
      <c r="A35" s="9">
        <v>30</v>
      </c>
      <c r="B35" s="8" t="s">
        <v>51</v>
      </c>
      <c r="C35" s="5" t="s">
        <v>52</v>
      </c>
      <c r="D35" s="4" t="s">
        <v>50</v>
      </c>
      <c r="E35" s="5" t="s">
        <v>17</v>
      </c>
      <c r="F35" s="5" t="s">
        <v>359</v>
      </c>
      <c r="G35" s="5" t="s">
        <v>11</v>
      </c>
      <c r="H35" s="5" t="s">
        <v>264</v>
      </c>
      <c r="I35" s="12"/>
    </row>
    <row r="36" spans="1:10" ht="165" x14ac:dyDescent="0.25">
      <c r="A36" s="11">
        <v>31</v>
      </c>
      <c r="B36" s="8" t="s">
        <v>330</v>
      </c>
      <c r="C36" s="2" t="s">
        <v>331</v>
      </c>
      <c r="D36" s="2" t="s">
        <v>196</v>
      </c>
      <c r="E36" s="2" t="s">
        <v>195</v>
      </c>
      <c r="F36" s="2" t="s">
        <v>209</v>
      </c>
      <c r="G36" s="2" t="s">
        <v>11</v>
      </c>
      <c r="H36" s="5" t="s">
        <v>264</v>
      </c>
      <c r="I36" s="12">
        <v>200</v>
      </c>
    </row>
    <row r="37" spans="1:10" ht="105" x14ac:dyDescent="0.25">
      <c r="A37" s="9">
        <v>32</v>
      </c>
      <c r="B37" s="8" t="s">
        <v>271</v>
      </c>
      <c r="C37" s="2" t="s">
        <v>272</v>
      </c>
      <c r="D37" s="1" t="s">
        <v>170</v>
      </c>
      <c r="E37" s="2"/>
      <c r="F37" s="2" t="s">
        <v>209</v>
      </c>
      <c r="G37" s="2" t="s">
        <v>11</v>
      </c>
      <c r="H37" s="5" t="s">
        <v>264</v>
      </c>
      <c r="I37" s="12">
        <v>600</v>
      </c>
    </row>
    <row r="38" spans="1:10" ht="135" x14ac:dyDescent="0.25">
      <c r="A38" s="11">
        <v>33</v>
      </c>
      <c r="B38" s="8" t="s">
        <v>332</v>
      </c>
      <c r="C38" s="2" t="s">
        <v>205</v>
      </c>
      <c r="D38" s="1" t="s">
        <v>170</v>
      </c>
      <c r="E38" s="2" t="s">
        <v>195</v>
      </c>
      <c r="F38" s="2" t="s">
        <v>209</v>
      </c>
      <c r="G38" s="2" t="s">
        <v>11</v>
      </c>
      <c r="H38" s="5" t="s">
        <v>264</v>
      </c>
      <c r="I38" s="12"/>
    </row>
    <row r="39" spans="1:10" ht="60" x14ac:dyDescent="0.25">
      <c r="A39" s="9">
        <v>34</v>
      </c>
      <c r="B39" s="8" t="s">
        <v>333</v>
      </c>
      <c r="C39" s="2" t="s">
        <v>211</v>
      </c>
      <c r="D39" s="1" t="s">
        <v>170</v>
      </c>
      <c r="E39" s="5" t="s">
        <v>88</v>
      </c>
      <c r="F39" s="2" t="s">
        <v>209</v>
      </c>
      <c r="G39" s="3"/>
      <c r="H39" s="5" t="s">
        <v>264</v>
      </c>
      <c r="I39" s="12">
        <v>400</v>
      </c>
    </row>
    <row r="40" spans="1:10" ht="120" x14ac:dyDescent="0.25">
      <c r="A40" s="11">
        <v>35</v>
      </c>
      <c r="B40" s="8" t="s">
        <v>222</v>
      </c>
      <c r="C40" s="2" t="s">
        <v>223</v>
      </c>
      <c r="D40" s="1" t="s">
        <v>224</v>
      </c>
      <c r="E40" s="2" t="s">
        <v>17</v>
      </c>
      <c r="F40" s="2" t="s">
        <v>209</v>
      </c>
      <c r="G40" s="2" t="s">
        <v>11</v>
      </c>
      <c r="H40" s="5" t="s">
        <v>264</v>
      </c>
      <c r="I40" s="12"/>
    </row>
    <row r="41" spans="1:10" ht="255" x14ac:dyDescent="0.25">
      <c r="A41" s="9">
        <v>36</v>
      </c>
      <c r="B41" s="8" t="s">
        <v>283</v>
      </c>
      <c r="C41" s="5" t="s">
        <v>284</v>
      </c>
      <c r="D41" s="4" t="s">
        <v>33</v>
      </c>
      <c r="E41" s="5" t="s">
        <v>42</v>
      </c>
      <c r="F41" s="5" t="s">
        <v>209</v>
      </c>
      <c r="G41" s="5" t="s">
        <v>11</v>
      </c>
      <c r="H41" s="5" t="s">
        <v>264</v>
      </c>
      <c r="I41" s="12"/>
    </row>
    <row r="42" spans="1:10" ht="120" x14ac:dyDescent="0.25">
      <c r="A42" s="11">
        <v>37</v>
      </c>
      <c r="B42" s="8" t="s">
        <v>285</v>
      </c>
      <c r="C42" s="5" t="s">
        <v>286</v>
      </c>
      <c r="D42" s="4" t="s">
        <v>287</v>
      </c>
      <c r="E42" s="5" t="s">
        <v>17</v>
      </c>
      <c r="F42" s="5" t="s">
        <v>209</v>
      </c>
      <c r="G42" s="5" t="s">
        <v>11</v>
      </c>
      <c r="H42" s="5" t="s">
        <v>264</v>
      </c>
      <c r="I42" s="12"/>
    </row>
    <row r="43" spans="1:10" ht="135" x14ac:dyDescent="0.25">
      <c r="A43" s="9">
        <v>38</v>
      </c>
      <c r="B43" s="8" t="s">
        <v>288</v>
      </c>
      <c r="C43" s="5" t="s">
        <v>289</v>
      </c>
      <c r="D43" s="4" t="s">
        <v>287</v>
      </c>
      <c r="E43" s="5" t="s">
        <v>17</v>
      </c>
      <c r="F43" s="5" t="s">
        <v>209</v>
      </c>
      <c r="G43" s="5" t="s">
        <v>11</v>
      </c>
      <c r="H43" s="5" t="s">
        <v>264</v>
      </c>
      <c r="I43" s="12"/>
    </row>
    <row r="44" spans="1:10" ht="30" x14ac:dyDescent="0.25">
      <c r="A44" s="11">
        <v>39</v>
      </c>
      <c r="B44" s="8" t="s">
        <v>334</v>
      </c>
      <c r="C44" s="4" t="s">
        <v>212</v>
      </c>
      <c r="D44" s="4"/>
      <c r="E44" s="5" t="s">
        <v>88</v>
      </c>
      <c r="F44" s="5"/>
      <c r="G44" s="5"/>
      <c r="H44" s="5" t="s">
        <v>264</v>
      </c>
      <c r="I44" s="12"/>
    </row>
    <row r="45" spans="1:10" ht="255" x14ac:dyDescent="0.25">
      <c r="A45" s="9">
        <v>40</v>
      </c>
      <c r="B45" s="8" t="s">
        <v>297</v>
      </c>
      <c r="C45" s="5" t="s">
        <v>298</v>
      </c>
      <c r="D45" s="4" t="s">
        <v>33</v>
      </c>
      <c r="E45" s="5" t="s">
        <v>299</v>
      </c>
      <c r="F45" s="5" t="s">
        <v>209</v>
      </c>
      <c r="G45" s="5" t="s">
        <v>11</v>
      </c>
      <c r="H45" s="5" t="s">
        <v>264</v>
      </c>
      <c r="I45" s="12"/>
    </row>
    <row r="46" spans="1:10" x14ac:dyDescent="0.25">
      <c r="A46" s="74" t="s">
        <v>53</v>
      </c>
      <c r="B46" s="74"/>
      <c r="C46" s="74"/>
      <c r="D46" s="74"/>
      <c r="E46" s="74"/>
      <c r="F46" s="74"/>
      <c r="G46" s="74"/>
      <c r="H46" s="74"/>
      <c r="I46" s="74"/>
      <c r="J46" s="74"/>
    </row>
    <row r="47" spans="1:10" ht="150" x14ac:dyDescent="0.25">
      <c r="A47" s="9">
        <v>41</v>
      </c>
      <c r="B47" s="8" t="s">
        <v>54</v>
      </c>
      <c r="C47" s="5" t="s">
        <v>55</v>
      </c>
      <c r="D47" s="4" t="s">
        <v>20</v>
      </c>
      <c r="E47" s="5" t="s">
        <v>56</v>
      </c>
      <c r="F47" s="5" t="s">
        <v>359</v>
      </c>
      <c r="G47" s="5" t="s">
        <v>11</v>
      </c>
      <c r="H47" s="5" t="s">
        <v>264</v>
      </c>
      <c r="I47" s="12">
        <v>10000</v>
      </c>
    </row>
    <row r="48" spans="1:10" ht="90" x14ac:dyDescent="0.25">
      <c r="A48" s="9">
        <v>42</v>
      </c>
      <c r="B48" s="8" t="s">
        <v>57</v>
      </c>
      <c r="C48" s="5" t="s">
        <v>58</v>
      </c>
      <c r="D48" s="4" t="s">
        <v>20</v>
      </c>
      <c r="E48" s="5" t="s">
        <v>56</v>
      </c>
      <c r="F48" s="5" t="s">
        <v>359</v>
      </c>
      <c r="G48" s="5" t="s">
        <v>11</v>
      </c>
      <c r="H48" s="5" t="s">
        <v>264</v>
      </c>
      <c r="I48" s="12"/>
    </row>
    <row r="49" spans="1:10" x14ac:dyDescent="0.25">
      <c r="A49" s="74" t="s">
        <v>335</v>
      </c>
      <c r="B49" s="74"/>
      <c r="C49" s="74"/>
      <c r="D49" s="74"/>
      <c r="E49" s="74"/>
      <c r="F49" s="74"/>
      <c r="G49" s="74"/>
      <c r="H49" s="74"/>
      <c r="I49" s="74"/>
      <c r="J49" s="74"/>
    </row>
    <row r="50" spans="1:10" ht="120" x14ac:dyDescent="0.25">
      <c r="A50" s="9">
        <v>43</v>
      </c>
      <c r="B50" s="8" t="s">
        <v>59</v>
      </c>
      <c r="C50" s="5" t="s">
        <v>60</v>
      </c>
      <c r="D50" s="4" t="s">
        <v>20</v>
      </c>
      <c r="E50" s="5" t="s">
        <v>61</v>
      </c>
      <c r="F50" s="5" t="s">
        <v>359</v>
      </c>
      <c r="G50" s="5" t="s">
        <v>11</v>
      </c>
      <c r="H50" s="5" t="s">
        <v>264</v>
      </c>
      <c r="I50" s="12"/>
    </row>
    <row r="51" spans="1:10" ht="75" x14ac:dyDescent="0.25">
      <c r="A51" s="9">
        <v>44</v>
      </c>
      <c r="B51" s="8" t="s">
        <v>62</v>
      </c>
      <c r="C51" s="5" t="s">
        <v>63</v>
      </c>
      <c r="D51" s="4" t="s">
        <v>64</v>
      </c>
      <c r="E51" s="5" t="s">
        <v>65</v>
      </c>
      <c r="F51" s="5" t="s">
        <v>359</v>
      </c>
      <c r="G51" s="5" t="s">
        <v>11</v>
      </c>
      <c r="H51" s="5" t="s">
        <v>264</v>
      </c>
      <c r="I51" s="12">
        <v>10000</v>
      </c>
    </row>
    <row r="52" spans="1:10" ht="90" x14ac:dyDescent="0.25">
      <c r="A52" s="9">
        <v>45</v>
      </c>
      <c r="B52" s="8" t="s">
        <v>66</v>
      </c>
      <c r="C52" s="5" t="s">
        <v>67</v>
      </c>
      <c r="D52" s="4" t="s">
        <v>64</v>
      </c>
      <c r="E52" s="5" t="s">
        <v>61</v>
      </c>
      <c r="F52" s="5" t="s">
        <v>359</v>
      </c>
      <c r="G52" s="5" t="s">
        <v>11</v>
      </c>
      <c r="H52" s="5" t="s">
        <v>264</v>
      </c>
      <c r="I52" s="12">
        <v>20000</v>
      </c>
    </row>
    <row r="53" spans="1:10" ht="60" x14ac:dyDescent="0.25">
      <c r="A53" s="9">
        <v>46</v>
      </c>
      <c r="B53" s="8" t="s">
        <v>68</v>
      </c>
      <c r="C53" s="5" t="s">
        <v>69</v>
      </c>
      <c r="D53" s="4" t="s">
        <v>20</v>
      </c>
      <c r="E53" s="5" t="s">
        <v>61</v>
      </c>
      <c r="F53" s="5" t="s">
        <v>359</v>
      </c>
      <c r="G53" s="5" t="s">
        <v>11</v>
      </c>
      <c r="H53" s="5" t="s">
        <v>264</v>
      </c>
      <c r="I53" s="12">
        <v>40000</v>
      </c>
    </row>
    <row r="54" spans="1:10" ht="60" x14ac:dyDescent="0.25">
      <c r="A54" s="9">
        <v>47</v>
      </c>
      <c r="B54" s="8" t="s">
        <v>265</v>
      </c>
      <c r="C54" s="6" t="s">
        <v>266</v>
      </c>
      <c r="D54" s="4" t="s">
        <v>72</v>
      </c>
      <c r="E54" s="5" t="s">
        <v>73</v>
      </c>
      <c r="F54" s="6" t="s">
        <v>209</v>
      </c>
      <c r="G54" s="6" t="s">
        <v>11</v>
      </c>
      <c r="H54" s="5" t="s">
        <v>264</v>
      </c>
      <c r="I54" s="12">
        <v>10000</v>
      </c>
    </row>
    <row r="55" spans="1:10" ht="195" x14ac:dyDescent="0.25">
      <c r="A55" s="9">
        <v>48</v>
      </c>
      <c r="B55" s="8" t="s">
        <v>70</v>
      </c>
      <c r="C55" s="5" t="s">
        <v>71</v>
      </c>
      <c r="D55" s="4" t="s">
        <v>72</v>
      </c>
      <c r="E55" s="5" t="s">
        <v>73</v>
      </c>
      <c r="F55" s="5" t="s">
        <v>359</v>
      </c>
      <c r="G55" s="5" t="s">
        <v>11</v>
      </c>
      <c r="H55" s="5" t="s">
        <v>264</v>
      </c>
      <c r="I55" s="12"/>
    </row>
    <row r="56" spans="1:10" ht="195" x14ac:dyDescent="0.25">
      <c r="A56" s="9">
        <v>49</v>
      </c>
      <c r="B56" s="8" t="s">
        <v>74</v>
      </c>
      <c r="C56" s="5" t="s">
        <v>75</v>
      </c>
      <c r="D56" s="4" t="s">
        <v>72</v>
      </c>
      <c r="E56" s="5" t="s">
        <v>73</v>
      </c>
      <c r="F56" s="5" t="s">
        <v>359</v>
      </c>
      <c r="G56" s="5" t="s">
        <v>11</v>
      </c>
      <c r="H56" s="5" t="s">
        <v>264</v>
      </c>
      <c r="I56" s="12"/>
    </row>
    <row r="57" spans="1:10" ht="237" x14ac:dyDescent="0.25">
      <c r="A57" s="9">
        <v>50</v>
      </c>
      <c r="B57" s="8" t="s">
        <v>76</v>
      </c>
      <c r="C57" s="5" t="s">
        <v>360</v>
      </c>
      <c r="D57" s="4" t="s">
        <v>72</v>
      </c>
      <c r="E57" s="5" t="s">
        <v>73</v>
      </c>
      <c r="F57" s="5" t="s">
        <v>359</v>
      </c>
      <c r="G57" s="5" t="s">
        <v>11</v>
      </c>
      <c r="H57" s="5" t="s">
        <v>264</v>
      </c>
      <c r="I57" s="12">
        <v>200</v>
      </c>
    </row>
    <row r="58" spans="1:10" ht="195" x14ac:dyDescent="0.25">
      <c r="A58" s="9">
        <v>51</v>
      </c>
      <c r="B58" s="8" t="s">
        <v>77</v>
      </c>
      <c r="C58" s="5" t="s">
        <v>78</v>
      </c>
      <c r="D58" s="4" t="s">
        <v>72</v>
      </c>
      <c r="E58" s="5" t="s">
        <v>73</v>
      </c>
      <c r="F58" s="5" t="s">
        <v>359</v>
      </c>
      <c r="G58" s="5" t="s">
        <v>11</v>
      </c>
      <c r="H58" s="5" t="s">
        <v>264</v>
      </c>
      <c r="I58" s="12">
        <v>300</v>
      </c>
    </row>
    <row r="59" spans="1:10" ht="90" x14ac:dyDescent="0.25">
      <c r="A59" s="9">
        <v>52</v>
      </c>
      <c r="B59" s="8" t="s">
        <v>79</v>
      </c>
      <c r="C59" s="5" t="s">
        <v>80</v>
      </c>
      <c r="D59" s="4" t="s">
        <v>72</v>
      </c>
      <c r="E59" s="5" t="s">
        <v>73</v>
      </c>
      <c r="F59" s="5" t="s">
        <v>359</v>
      </c>
      <c r="G59" s="5" t="s">
        <v>11</v>
      </c>
      <c r="H59" s="5" t="s">
        <v>264</v>
      </c>
      <c r="I59" s="12">
        <v>200</v>
      </c>
    </row>
    <row r="60" spans="1:10" ht="60" x14ac:dyDescent="0.25">
      <c r="A60" s="9">
        <v>53</v>
      </c>
      <c r="B60" s="8" t="s">
        <v>81</v>
      </c>
      <c r="C60" s="5" t="s">
        <v>82</v>
      </c>
      <c r="D60" s="4" t="s">
        <v>72</v>
      </c>
      <c r="E60" s="5" t="s">
        <v>73</v>
      </c>
      <c r="F60" s="5" t="s">
        <v>359</v>
      </c>
      <c r="G60" s="5" t="s">
        <v>11</v>
      </c>
      <c r="H60" s="5" t="s">
        <v>264</v>
      </c>
      <c r="I60" s="12">
        <v>200</v>
      </c>
    </row>
    <row r="61" spans="1:10" ht="135" x14ac:dyDescent="0.25">
      <c r="A61" s="9">
        <v>54</v>
      </c>
      <c r="B61" s="8" t="s">
        <v>118</v>
      </c>
      <c r="C61" s="5" t="s">
        <v>119</v>
      </c>
      <c r="D61" s="4" t="s">
        <v>72</v>
      </c>
      <c r="E61" s="5" t="s">
        <v>23</v>
      </c>
      <c r="F61" s="5" t="s">
        <v>359</v>
      </c>
      <c r="G61" s="5" t="s">
        <v>11</v>
      </c>
      <c r="H61" s="5" t="s">
        <v>264</v>
      </c>
      <c r="I61" s="12">
        <v>4000</v>
      </c>
    </row>
    <row r="62" spans="1:10" ht="195" x14ac:dyDescent="0.25">
      <c r="A62" s="9">
        <v>55</v>
      </c>
      <c r="B62" s="8" t="s">
        <v>290</v>
      </c>
      <c r="C62" s="5" t="s">
        <v>291</v>
      </c>
      <c r="D62" s="4" t="s">
        <v>72</v>
      </c>
      <c r="E62" s="5" t="s">
        <v>73</v>
      </c>
      <c r="F62" s="5" t="s">
        <v>209</v>
      </c>
      <c r="G62" s="5" t="s">
        <v>11</v>
      </c>
      <c r="H62" s="5" t="s">
        <v>264</v>
      </c>
      <c r="I62" s="12"/>
    </row>
    <row r="63" spans="1:10" ht="90" x14ac:dyDescent="0.25">
      <c r="A63" s="9">
        <v>56</v>
      </c>
      <c r="B63" s="8" t="s">
        <v>83</v>
      </c>
      <c r="C63" s="5" t="s">
        <v>84</v>
      </c>
      <c r="D63" s="4" t="s">
        <v>20</v>
      </c>
      <c r="E63" s="5" t="s">
        <v>61</v>
      </c>
      <c r="F63" s="5" t="s">
        <v>359</v>
      </c>
      <c r="G63" s="5" t="s">
        <v>11</v>
      </c>
      <c r="H63" s="5" t="s">
        <v>264</v>
      </c>
      <c r="I63" s="12"/>
    </row>
    <row r="64" spans="1:10" ht="105" x14ac:dyDescent="0.25">
      <c r="A64" s="9">
        <v>57</v>
      </c>
      <c r="B64" s="8" t="s">
        <v>267</v>
      </c>
      <c r="C64" s="6" t="s">
        <v>268</v>
      </c>
      <c r="D64" s="4" t="s">
        <v>72</v>
      </c>
      <c r="E64" s="5" t="s">
        <v>73</v>
      </c>
      <c r="F64" s="6" t="s">
        <v>209</v>
      </c>
      <c r="G64" s="6" t="s">
        <v>11</v>
      </c>
      <c r="H64" s="5" t="s">
        <v>264</v>
      </c>
      <c r="I64" s="12">
        <v>15000</v>
      </c>
    </row>
    <row r="65" spans="1:10" ht="135" x14ac:dyDescent="0.25">
      <c r="A65" s="9">
        <v>58</v>
      </c>
      <c r="B65" s="8" t="s">
        <v>85</v>
      </c>
      <c r="C65" s="5" t="s">
        <v>86</v>
      </c>
      <c r="D65" s="4" t="s">
        <v>87</v>
      </c>
      <c r="E65" s="5" t="s">
        <v>88</v>
      </c>
      <c r="F65" s="5" t="s">
        <v>359</v>
      </c>
      <c r="G65" s="5" t="s">
        <v>11</v>
      </c>
      <c r="H65" s="5" t="s">
        <v>264</v>
      </c>
      <c r="I65" s="12"/>
    </row>
    <row r="66" spans="1:10" ht="60" x14ac:dyDescent="0.25">
      <c r="A66" s="9">
        <v>59</v>
      </c>
      <c r="B66" s="8" t="s">
        <v>89</v>
      </c>
      <c r="C66" s="5" t="s">
        <v>90</v>
      </c>
      <c r="D66" s="4" t="s">
        <v>9</v>
      </c>
      <c r="E66" s="5" t="s">
        <v>73</v>
      </c>
      <c r="F66" s="5" t="s">
        <v>359</v>
      </c>
      <c r="G66" s="5" t="s">
        <v>11</v>
      </c>
      <c r="H66" s="5" t="s">
        <v>264</v>
      </c>
      <c r="I66" s="12"/>
    </row>
    <row r="67" spans="1:10" ht="60" x14ac:dyDescent="0.25">
      <c r="A67" s="9">
        <v>60</v>
      </c>
      <c r="B67" s="8" t="s">
        <v>91</v>
      </c>
      <c r="C67" s="5" t="s">
        <v>92</v>
      </c>
      <c r="D67" s="4" t="s">
        <v>9</v>
      </c>
      <c r="E67" s="5" t="s">
        <v>61</v>
      </c>
      <c r="F67" s="5" t="s">
        <v>359</v>
      </c>
      <c r="G67" s="5" t="s">
        <v>11</v>
      </c>
      <c r="H67" s="5" t="s">
        <v>264</v>
      </c>
      <c r="I67" s="12"/>
    </row>
    <row r="68" spans="1:10" ht="90" x14ac:dyDescent="0.25">
      <c r="A68" s="9">
        <v>61</v>
      </c>
      <c r="B68" s="8" t="s">
        <v>97</v>
      </c>
      <c r="C68" s="5" t="s">
        <v>98</v>
      </c>
      <c r="D68" s="4" t="s">
        <v>72</v>
      </c>
      <c r="E68" s="5" t="s">
        <v>73</v>
      </c>
      <c r="F68" s="5" t="s">
        <v>359</v>
      </c>
      <c r="G68" s="5" t="s">
        <v>11</v>
      </c>
      <c r="H68" s="5" t="s">
        <v>264</v>
      </c>
      <c r="I68" s="12"/>
    </row>
    <row r="69" spans="1:10" ht="45" x14ac:dyDescent="0.25">
      <c r="A69" s="9">
        <v>62</v>
      </c>
      <c r="B69" s="8" t="s">
        <v>99</v>
      </c>
      <c r="C69" s="5" t="s">
        <v>100</v>
      </c>
      <c r="D69" s="4" t="s">
        <v>9</v>
      </c>
      <c r="E69" s="5" t="s">
        <v>30</v>
      </c>
      <c r="F69" s="5" t="s">
        <v>359</v>
      </c>
      <c r="G69" s="5" t="s">
        <v>11</v>
      </c>
      <c r="H69" s="5" t="s">
        <v>264</v>
      </c>
      <c r="I69" s="12"/>
    </row>
    <row r="70" spans="1:10" ht="75" x14ac:dyDescent="0.25">
      <c r="A70" s="9">
        <v>63</v>
      </c>
      <c r="B70" s="8" t="s">
        <v>101</v>
      </c>
      <c r="C70" s="5" t="s">
        <v>102</v>
      </c>
      <c r="D70" s="4" t="s">
        <v>103</v>
      </c>
      <c r="E70" s="5" t="s">
        <v>104</v>
      </c>
      <c r="F70" s="5" t="s">
        <v>359</v>
      </c>
      <c r="G70" s="5" t="s">
        <v>11</v>
      </c>
      <c r="H70" s="5" t="s">
        <v>264</v>
      </c>
      <c r="I70" s="12"/>
    </row>
    <row r="71" spans="1:10" ht="75" x14ac:dyDescent="0.25">
      <c r="A71" s="9">
        <v>64</v>
      </c>
      <c r="B71" s="8" t="s">
        <v>242</v>
      </c>
      <c r="C71" s="5" t="s">
        <v>243</v>
      </c>
      <c r="D71" s="4" t="s">
        <v>20</v>
      </c>
      <c r="E71" s="5" t="s">
        <v>244</v>
      </c>
      <c r="F71" s="5" t="s">
        <v>209</v>
      </c>
      <c r="G71" s="5" t="s">
        <v>11</v>
      </c>
      <c r="H71" s="5" t="s">
        <v>264</v>
      </c>
      <c r="I71" s="12"/>
    </row>
    <row r="72" spans="1:10" ht="75" x14ac:dyDescent="0.25">
      <c r="A72" s="9">
        <v>65</v>
      </c>
      <c r="B72" s="8" t="s">
        <v>95</v>
      </c>
      <c r="C72" s="5" t="s">
        <v>96</v>
      </c>
      <c r="D72" s="4" t="s">
        <v>9</v>
      </c>
      <c r="E72" s="5" t="s">
        <v>65</v>
      </c>
      <c r="F72" s="5" t="s">
        <v>359</v>
      </c>
      <c r="G72" s="5" t="s">
        <v>11</v>
      </c>
      <c r="H72" s="5" t="s">
        <v>264</v>
      </c>
      <c r="I72" s="12">
        <v>40000</v>
      </c>
    </row>
    <row r="73" spans="1:10" ht="150" x14ac:dyDescent="0.25">
      <c r="A73" s="9">
        <v>66</v>
      </c>
      <c r="B73" s="8" t="s">
        <v>105</v>
      </c>
      <c r="C73" s="5" t="s">
        <v>106</v>
      </c>
      <c r="D73" s="5" t="s">
        <v>107</v>
      </c>
      <c r="E73" s="5" t="s">
        <v>10</v>
      </c>
      <c r="F73" s="5" t="s">
        <v>359</v>
      </c>
      <c r="G73" s="5" t="s">
        <v>11</v>
      </c>
      <c r="H73" s="5" t="s">
        <v>264</v>
      </c>
      <c r="I73" s="12"/>
    </row>
    <row r="74" spans="1:10" ht="45" x14ac:dyDescent="0.25">
      <c r="A74" s="9">
        <v>67</v>
      </c>
      <c r="B74" s="8" t="s">
        <v>110</v>
      </c>
      <c r="C74" s="5" t="s">
        <v>111</v>
      </c>
      <c r="D74" s="4" t="s">
        <v>9</v>
      </c>
      <c r="E74" s="5" t="s">
        <v>23</v>
      </c>
      <c r="F74" s="5" t="s">
        <v>359</v>
      </c>
      <c r="G74" s="5" t="s">
        <v>11</v>
      </c>
      <c r="H74" s="5" t="s">
        <v>264</v>
      </c>
      <c r="I74" s="12"/>
    </row>
    <row r="75" spans="1:10" ht="60" x14ac:dyDescent="0.25">
      <c r="A75" s="9">
        <v>68</v>
      </c>
      <c r="B75" s="8" t="s">
        <v>112</v>
      </c>
      <c r="C75" s="5" t="s">
        <v>113</v>
      </c>
      <c r="D75" s="4" t="s">
        <v>9</v>
      </c>
      <c r="E75" s="5" t="s">
        <v>30</v>
      </c>
      <c r="F75" s="5" t="s">
        <v>359</v>
      </c>
      <c r="G75" s="5" t="s">
        <v>11</v>
      </c>
      <c r="H75" s="5" t="s">
        <v>264</v>
      </c>
      <c r="I75" s="12"/>
    </row>
    <row r="76" spans="1:10" ht="90" x14ac:dyDescent="0.25">
      <c r="A76" s="9">
        <v>69</v>
      </c>
      <c r="B76" s="8" t="s">
        <v>114</v>
      </c>
      <c r="C76" s="5" t="s">
        <v>115</v>
      </c>
      <c r="D76" s="4" t="s">
        <v>20</v>
      </c>
      <c r="E76" s="5" t="s">
        <v>23</v>
      </c>
      <c r="F76" s="5" t="s">
        <v>359</v>
      </c>
      <c r="G76" s="5" t="s">
        <v>11</v>
      </c>
      <c r="H76" s="5" t="s">
        <v>264</v>
      </c>
      <c r="I76" s="12"/>
    </row>
    <row r="77" spans="1:10" ht="75" x14ac:dyDescent="0.25">
      <c r="A77" s="9">
        <v>70</v>
      </c>
      <c r="B77" s="8" t="s">
        <v>116</v>
      </c>
      <c r="C77" s="5" t="s">
        <v>117</v>
      </c>
      <c r="D77" s="4" t="s">
        <v>9</v>
      </c>
      <c r="E77" s="5" t="s">
        <v>10</v>
      </c>
      <c r="F77" s="5" t="s">
        <v>359</v>
      </c>
      <c r="G77" s="5" t="s">
        <v>11</v>
      </c>
      <c r="H77" s="5" t="s">
        <v>264</v>
      </c>
      <c r="I77" s="12"/>
    </row>
    <row r="78" spans="1:10" ht="120" x14ac:dyDescent="0.25">
      <c r="A78" s="9">
        <v>71</v>
      </c>
      <c r="B78" s="8" t="s">
        <v>122</v>
      </c>
      <c r="C78" s="5" t="s">
        <v>123</v>
      </c>
      <c r="D78" s="4" t="s">
        <v>20</v>
      </c>
      <c r="E78" s="5" t="s">
        <v>23</v>
      </c>
      <c r="F78" s="5" t="s">
        <v>359</v>
      </c>
      <c r="G78" s="5" t="s">
        <v>11</v>
      </c>
      <c r="H78" s="5" t="s">
        <v>264</v>
      </c>
      <c r="I78" s="12"/>
    </row>
    <row r="79" spans="1:10" x14ac:dyDescent="0.25">
      <c r="A79" s="74" t="s">
        <v>336</v>
      </c>
      <c r="B79" s="74"/>
      <c r="C79" s="74"/>
      <c r="D79" s="74"/>
      <c r="E79" s="74"/>
      <c r="F79" s="74"/>
      <c r="G79" s="74"/>
      <c r="H79" s="74"/>
      <c r="I79" s="74"/>
      <c r="J79" s="74"/>
    </row>
    <row r="80" spans="1:10" ht="150" x14ac:dyDescent="0.25">
      <c r="A80" s="9">
        <v>72</v>
      </c>
      <c r="B80" s="8" t="s">
        <v>124</v>
      </c>
      <c r="C80" s="5" t="s">
        <v>125</v>
      </c>
      <c r="D80" s="4" t="s">
        <v>9</v>
      </c>
      <c r="E80" s="5" t="s">
        <v>10</v>
      </c>
      <c r="F80" s="5" t="s">
        <v>359</v>
      </c>
      <c r="G80" s="5" t="s">
        <v>11</v>
      </c>
      <c r="H80" s="5" t="s">
        <v>264</v>
      </c>
      <c r="I80" s="12">
        <v>2000</v>
      </c>
    </row>
    <row r="81" spans="1:9" ht="75" x14ac:dyDescent="0.25">
      <c r="A81" s="9">
        <v>73</v>
      </c>
      <c r="B81" s="8" t="s">
        <v>108</v>
      </c>
      <c r="C81" s="5" t="s">
        <v>109</v>
      </c>
      <c r="D81" s="4" t="s">
        <v>9</v>
      </c>
      <c r="E81" s="5" t="s">
        <v>10</v>
      </c>
      <c r="F81" s="5" t="s">
        <v>359</v>
      </c>
      <c r="G81" s="5" t="s">
        <v>11</v>
      </c>
      <c r="H81" s="5" t="s">
        <v>264</v>
      </c>
      <c r="I81" s="12"/>
    </row>
    <row r="82" spans="1:9" ht="90" x14ac:dyDescent="0.25">
      <c r="A82" s="9">
        <v>74</v>
      </c>
      <c r="B82" s="8" t="s">
        <v>93</v>
      </c>
      <c r="C82" s="5" t="s">
        <v>94</v>
      </c>
      <c r="D82" s="4" t="s">
        <v>9</v>
      </c>
      <c r="E82" s="5" t="s">
        <v>10</v>
      </c>
      <c r="F82" s="5" t="s">
        <v>359</v>
      </c>
      <c r="G82" s="5" t="s">
        <v>11</v>
      </c>
      <c r="H82" s="5" t="s">
        <v>264</v>
      </c>
      <c r="I82" s="12">
        <v>8000</v>
      </c>
    </row>
    <row r="83" spans="1:9" ht="255" x14ac:dyDescent="0.25">
      <c r="A83" s="9">
        <v>75</v>
      </c>
      <c r="B83" s="8" t="s">
        <v>158</v>
      </c>
      <c r="C83" s="5" t="s">
        <v>337</v>
      </c>
      <c r="D83" s="4" t="s">
        <v>9</v>
      </c>
      <c r="E83" s="5" t="s">
        <v>65</v>
      </c>
      <c r="F83" s="5" t="s">
        <v>359</v>
      </c>
      <c r="G83" s="5" t="s">
        <v>11</v>
      </c>
      <c r="H83" s="5" t="s">
        <v>264</v>
      </c>
      <c r="I83" s="12"/>
    </row>
    <row r="84" spans="1:9" ht="150" x14ac:dyDescent="0.25">
      <c r="A84" s="9">
        <v>76</v>
      </c>
      <c r="B84" s="10" t="s">
        <v>293</v>
      </c>
      <c r="C84" s="5" t="s">
        <v>294</v>
      </c>
      <c r="D84" s="4" t="s">
        <v>295</v>
      </c>
      <c r="E84" s="5" t="s">
        <v>61</v>
      </c>
      <c r="F84" s="5" t="s">
        <v>209</v>
      </c>
      <c r="G84" s="5" t="s">
        <v>296</v>
      </c>
      <c r="H84" s="5" t="s">
        <v>264</v>
      </c>
      <c r="I84" s="12"/>
    </row>
    <row r="85" spans="1:9" ht="90" x14ac:dyDescent="0.25">
      <c r="A85" s="9">
        <v>77</v>
      </c>
      <c r="B85" s="8" t="s">
        <v>229</v>
      </c>
      <c r="C85" s="5" t="s">
        <v>230</v>
      </c>
      <c r="D85" s="4" t="s">
        <v>20</v>
      </c>
      <c r="E85" s="5" t="s">
        <v>226</v>
      </c>
      <c r="F85" s="5" t="s">
        <v>209</v>
      </c>
      <c r="G85" s="5" t="s">
        <v>11</v>
      </c>
      <c r="H85" s="5" t="s">
        <v>264</v>
      </c>
      <c r="I85" s="12"/>
    </row>
    <row r="86" spans="1:9" ht="120" x14ac:dyDescent="0.25">
      <c r="A86" s="9">
        <v>78</v>
      </c>
      <c r="B86" s="8" t="s">
        <v>231</v>
      </c>
      <c r="C86" s="5" t="s">
        <v>232</v>
      </c>
      <c r="D86" s="4" t="s">
        <v>9</v>
      </c>
      <c r="E86" s="5" t="s">
        <v>233</v>
      </c>
      <c r="F86" s="5" t="s">
        <v>209</v>
      </c>
      <c r="G86" s="5" t="s">
        <v>11</v>
      </c>
      <c r="H86" s="5" t="s">
        <v>264</v>
      </c>
      <c r="I86" s="12"/>
    </row>
    <row r="87" spans="1:9" x14ac:dyDescent="0.25">
      <c r="A87" s="74">
        <v>2</v>
      </c>
      <c r="B87" s="74"/>
      <c r="C87" s="74"/>
      <c r="D87" s="74"/>
      <c r="E87" s="74"/>
      <c r="F87" s="74"/>
      <c r="G87" s="74"/>
      <c r="H87" s="74"/>
      <c r="I87" s="74"/>
    </row>
    <row r="88" spans="1:9" ht="45" x14ac:dyDescent="0.25">
      <c r="A88" s="9">
        <v>79</v>
      </c>
      <c r="B88" s="8" t="s">
        <v>126</v>
      </c>
      <c r="C88" s="5" t="s">
        <v>127</v>
      </c>
      <c r="D88" s="4" t="s">
        <v>9</v>
      </c>
      <c r="E88" s="5" t="s">
        <v>30</v>
      </c>
      <c r="F88" s="5" t="s">
        <v>359</v>
      </c>
      <c r="G88" s="5" t="s">
        <v>11</v>
      </c>
      <c r="H88" s="5" t="s">
        <v>338</v>
      </c>
      <c r="I88" s="12"/>
    </row>
    <row r="89" spans="1:9" ht="90" x14ac:dyDescent="0.25">
      <c r="A89" s="9">
        <v>80</v>
      </c>
      <c r="B89" s="8" t="s">
        <v>128</v>
      </c>
      <c r="C89" s="5" t="s">
        <v>129</v>
      </c>
      <c r="D89" s="4" t="s">
        <v>9</v>
      </c>
      <c r="E89" s="5" t="s">
        <v>30</v>
      </c>
      <c r="F89" s="5" t="s">
        <v>359</v>
      </c>
      <c r="G89" s="5" t="s">
        <v>11</v>
      </c>
      <c r="H89" s="5" t="s">
        <v>339</v>
      </c>
      <c r="I89" s="12"/>
    </row>
    <row r="90" spans="1:9" ht="60" x14ac:dyDescent="0.25">
      <c r="A90" s="9">
        <v>81</v>
      </c>
      <c r="B90" s="8" t="s">
        <v>225</v>
      </c>
      <c r="C90" s="2" t="s">
        <v>340</v>
      </c>
      <c r="D90" s="1" t="s">
        <v>9</v>
      </c>
      <c r="E90" s="2" t="s">
        <v>226</v>
      </c>
      <c r="F90" s="2" t="s">
        <v>209</v>
      </c>
      <c r="G90" s="2" t="s">
        <v>11</v>
      </c>
      <c r="H90" s="2" t="s">
        <v>341</v>
      </c>
      <c r="I90" s="12">
        <v>2000</v>
      </c>
    </row>
    <row r="91" spans="1:9" ht="60" x14ac:dyDescent="0.25">
      <c r="A91" s="9">
        <v>82</v>
      </c>
      <c r="B91" s="8" t="s">
        <v>130</v>
      </c>
      <c r="C91" s="5" t="s">
        <v>131</v>
      </c>
      <c r="D91" s="4" t="s">
        <v>9</v>
      </c>
      <c r="E91" s="5" t="s">
        <v>30</v>
      </c>
      <c r="F91" s="5" t="s">
        <v>359</v>
      </c>
      <c r="G91" s="5" t="s">
        <v>11</v>
      </c>
      <c r="H91" s="5"/>
      <c r="I91" s="12">
        <v>50000</v>
      </c>
    </row>
    <row r="92" spans="1:9" ht="90" x14ac:dyDescent="0.25">
      <c r="A92" s="9">
        <v>83</v>
      </c>
      <c r="B92" s="8" t="s">
        <v>132</v>
      </c>
      <c r="C92" s="5" t="s">
        <v>273</v>
      </c>
      <c r="D92" s="4" t="s">
        <v>9</v>
      </c>
      <c r="E92" s="5" t="s">
        <v>133</v>
      </c>
      <c r="F92" s="5" t="s">
        <v>359</v>
      </c>
      <c r="G92" s="5" t="s">
        <v>11</v>
      </c>
      <c r="H92" s="5" t="s">
        <v>264</v>
      </c>
      <c r="I92" s="12">
        <v>50000</v>
      </c>
    </row>
    <row r="93" spans="1:9" ht="225" x14ac:dyDescent="0.25">
      <c r="A93" s="9">
        <v>84</v>
      </c>
      <c r="B93" s="8" t="s">
        <v>134</v>
      </c>
      <c r="C93" s="5" t="s">
        <v>135</v>
      </c>
      <c r="D93" s="4" t="s">
        <v>9</v>
      </c>
      <c r="E93" s="5" t="s">
        <v>30</v>
      </c>
      <c r="F93" s="5" t="s">
        <v>359</v>
      </c>
      <c r="G93" s="5" t="s">
        <v>11</v>
      </c>
      <c r="H93" s="5" t="s">
        <v>342</v>
      </c>
      <c r="I93" s="12"/>
    </row>
    <row r="94" spans="1:9" ht="90" x14ac:dyDescent="0.25">
      <c r="A94" s="9">
        <v>85</v>
      </c>
      <c r="B94" s="8" t="s">
        <v>227</v>
      </c>
      <c r="C94" s="5" t="s">
        <v>228</v>
      </c>
      <c r="D94" s="4" t="s">
        <v>9</v>
      </c>
      <c r="E94" s="5" t="s">
        <v>226</v>
      </c>
      <c r="F94" s="5" t="s">
        <v>209</v>
      </c>
      <c r="G94" s="5" t="s">
        <v>11</v>
      </c>
      <c r="H94" s="5" t="s">
        <v>264</v>
      </c>
      <c r="I94" s="12">
        <v>30000</v>
      </c>
    </row>
    <row r="95" spans="1:9" ht="105" x14ac:dyDescent="0.25">
      <c r="A95" s="9">
        <v>86</v>
      </c>
      <c r="B95" s="8" t="s">
        <v>262</v>
      </c>
      <c r="C95" s="5" t="s">
        <v>263</v>
      </c>
      <c r="D95" s="4" t="s">
        <v>9</v>
      </c>
      <c r="E95" s="5" t="s">
        <v>226</v>
      </c>
      <c r="F95" s="5" t="s">
        <v>209</v>
      </c>
      <c r="G95" s="5" t="s">
        <v>11</v>
      </c>
      <c r="H95" s="5" t="s">
        <v>264</v>
      </c>
      <c r="I95" s="12">
        <v>30000</v>
      </c>
    </row>
    <row r="96" spans="1:9" x14ac:dyDescent="0.25">
      <c r="A96" s="74" t="s">
        <v>343</v>
      </c>
      <c r="B96" s="74"/>
      <c r="C96" s="74"/>
      <c r="D96" s="74"/>
      <c r="E96" s="74"/>
      <c r="F96" s="74"/>
      <c r="G96" s="74"/>
      <c r="H96" s="74"/>
      <c r="I96" s="25"/>
    </row>
    <row r="97" spans="1:9" ht="135" x14ac:dyDescent="0.25">
      <c r="A97" s="9">
        <v>87</v>
      </c>
      <c r="B97" s="8" t="s">
        <v>136</v>
      </c>
      <c r="C97" s="5" t="s">
        <v>137</v>
      </c>
      <c r="D97" s="4" t="s">
        <v>20</v>
      </c>
      <c r="E97" s="5" t="s">
        <v>138</v>
      </c>
      <c r="F97" s="5" t="s">
        <v>359</v>
      </c>
      <c r="G97" s="5" t="s">
        <v>11</v>
      </c>
      <c r="H97" s="5" t="s">
        <v>264</v>
      </c>
      <c r="I97" s="12">
        <v>30000</v>
      </c>
    </row>
    <row r="98" spans="1:9" ht="180" x14ac:dyDescent="0.25">
      <c r="A98" s="9">
        <v>88</v>
      </c>
      <c r="B98" s="8" t="s">
        <v>139</v>
      </c>
      <c r="C98" s="5" t="s">
        <v>140</v>
      </c>
      <c r="D98" s="4" t="s">
        <v>20</v>
      </c>
      <c r="E98" s="5" t="s">
        <v>138</v>
      </c>
      <c r="F98" s="5" t="s">
        <v>359</v>
      </c>
      <c r="G98" s="5" t="s">
        <v>11</v>
      </c>
      <c r="H98" s="5" t="s">
        <v>264</v>
      </c>
      <c r="I98" s="12"/>
    </row>
    <row r="99" spans="1:9" ht="195" x14ac:dyDescent="0.25">
      <c r="A99" s="9">
        <v>89</v>
      </c>
      <c r="B99" s="8" t="s">
        <v>141</v>
      </c>
      <c r="C99" s="5" t="s">
        <v>142</v>
      </c>
      <c r="D99" s="4" t="s">
        <v>20</v>
      </c>
      <c r="E99" s="5" t="s">
        <v>138</v>
      </c>
      <c r="F99" s="5" t="s">
        <v>359</v>
      </c>
      <c r="G99" s="5" t="s">
        <v>11</v>
      </c>
      <c r="H99" s="5" t="s">
        <v>264</v>
      </c>
      <c r="I99" s="12"/>
    </row>
    <row r="100" spans="1:9" ht="75" x14ac:dyDescent="0.25">
      <c r="A100" s="9">
        <v>90</v>
      </c>
      <c r="B100" s="8" t="s">
        <v>147</v>
      </c>
      <c r="C100" s="5" t="s">
        <v>148</v>
      </c>
      <c r="D100" s="4" t="s">
        <v>9</v>
      </c>
      <c r="E100" s="5" t="s">
        <v>30</v>
      </c>
      <c r="F100" s="5" t="s">
        <v>359</v>
      </c>
      <c r="G100" s="5" t="s">
        <v>11</v>
      </c>
      <c r="H100" s="5" t="s">
        <v>264</v>
      </c>
      <c r="I100" s="12"/>
    </row>
    <row r="101" spans="1:9" ht="105" x14ac:dyDescent="0.25">
      <c r="A101" s="9">
        <v>91</v>
      </c>
      <c r="B101" s="8" t="s">
        <v>149</v>
      </c>
      <c r="C101" s="5" t="s">
        <v>150</v>
      </c>
      <c r="D101" s="4" t="s">
        <v>20</v>
      </c>
      <c r="E101" s="5" t="s">
        <v>30</v>
      </c>
      <c r="F101" s="5" t="s">
        <v>359</v>
      </c>
      <c r="G101" s="5" t="s">
        <v>11</v>
      </c>
      <c r="H101" s="5" t="s">
        <v>264</v>
      </c>
      <c r="I101" s="12">
        <v>20000</v>
      </c>
    </row>
    <row r="102" spans="1:9" ht="90" x14ac:dyDescent="0.25">
      <c r="A102" s="9">
        <v>92</v>
      </c>
      <c r="B102" s="8" t="s">
        <v>151</v>
      </c>
      <c r="C102" s="5" t="s">
        <v>152</v>
      </c>
      <c r="D102" s="4" t="s">
        <v>9</v>
      </c>
      <c r="E102" s="5" t="s">
        <v>30</v>
      </c>
      <c r="F102" s="5" t="s">
        <v>359</v>
      </c>
      <c r="G102" s="5" t="s">
        <v>11</v>
      </c>
      <c r="H102" s="5" t="s">
        <v>264</v>
      </c>
      <c r="I102" s="12"/>
    </row>
    <row r="103" spans="1:9" ht="75" x14ac:dyDescent="0.25">
      <c r="A103" s="9">
        <v>93</v>
      </c>
      <c r="B103" s="8" t="s">
        <v>120</v>
      </c>
      <c r="C103" s="5" t="s">
        <v>121</v>
      </c>
      <c r="D103" s="4" t="s">
        <v>9</v>
      </c>
      <c r="E103" s="5" t="s">
        <v>23</v>
      </c>
      <c r="F103" s="5" t="s">
        <v>359</v>
      </c>
      <c r="G103" s="5" t="s">
        <v>11</v>
      </c>
      <c r="H103" s="5" t="s">
        <v>264</v>
      </c>
      <c r="I103" s="12"/>
    </row>
    <row r="104" spans="1:9" ht="75" x14ac:dyDescent="0.25">
      <c r="A104" s="9">
        <v>94</v>
      </c>
      <c r="B104" s="8" t="s">
        <v>153</v>
      </c>
      <c r="C104" s="5" t="s">
        <v>154</v>
      </c>
      <c r="D104" s="4" t="s">
        <v>9</v>
      </c>
      <c r="E104" s="5" t="s">
        <v>65</v>
      </c>
      <c r="F104" s="5" t="s">
        <v>359</v>
      </c>
      <c r="G104" s="5" t="s">
        <v>11</v>
      </c>
      <c r="H104" s="5" t="s">
        <v>264</v>
      </c>
      <c r="I104" s="12"/>
    </row>
    <row r="105" spans="1:9" ht="240" x14ac:dyDescent="0.25">
      <c r="A105" s="9">
        <v>95</v>
      </c>
      <c r="B105" s="8" t="s">
        <v>155</v>
      </c>
      <c r="C105" s="5" t="s">
        <v>344</v>
      </c>
      <c r="D105" s="4" t="s">
        <v>9</v>
      </c>
      <c r="E105" s="5" t="s">
        <v>65</v>
      </c>
      <c r="F105" s="5" t="s">
        <v>359</v>
      </c>
      <c r="G105" s="5" t="s">
        <v>11</v>
      </c>
      <c r="H105" s="5" t="s">
        <v>264</v>
      </c>
      <c r="I105" s="12"/>
    </row>
    <row r="106" spans="1:9" ht="330" x14ac:dyDescent="0.25">
      <c r="A106" s="9">
        <v>96</v>
      </c>
      <c r="B106" s="8" t="s">
        <v>156</v>
      </c>
      <c r="C106" s="5" t="s">
        <v>345</v>
      </c>
      <c r="D106" s="4" t="s">
        <v>72</v>
      </c>
      <c r="E106" s="5" t="s">
        <v>65</v>
      </c>
      <c r="F106" s="5" t="s">
        <v>359</v>
      </c>
      <c r="G106" s="5" t="s">
        <v>11</v>
      </c>
      <c r="H106" s="5" t="s">
        <v>264</v>
      </c>
      <c r="I106" s="12"/>
    </row>
    <row r="107" spans="1:9" ht="345" x14ac:dyDescent="0.25">
      <c r="A107" s="9">
        <v>97</v>
      </c>
      <c r="B107" s="8" t="s">
        <v>157</v>
      </c>
      <c r="C107" s="5" t="s">
        <v>346</v>
      </c>
      <c r="D107" s="4" t="s">
        <v>72</v>
      </c>
      <c r="E107" s="5" t="s">
        <v>65</v>
      </c>
      <c r="F107" s="5" t="s">
        <v>359</v>
      </c>
      <c r="G107" s="5" t="s">
        <v>11</v>
      </c>
      <c r="H107" s="5" t="s">
        <v>264</v>
      </c>
      <c r="I107" s="12"/>
    </row>
    <row r="108" spans="1:9" ht="270" x14ac:dyDescent="0.25">
      <c r="A108" s="9">
        <v>98</v>
      </c>
      <c r="B108" s="10" t="s">
        <v>250</v>
      </c>
      <c r="C108" s="5" t="s">
        <v>251</v>
      </c>
      <c r="D108" s="4" t="s">
        <v>72</v>
      </c>
      <c r="E108" s="5" t="s">
        <v>65</v>
      </c>
      <c r="F108" s="5" t="s">
        <v>209</v>
      </c>
      <c r="G108" s="5" t="s">
        <v>11</v>
      </c>
      <c r="H108" s="5" t="s">
        <v>264</v>
      </c>
      <c r="I108" s="12"/>
    </row>
    <row r="109" spans="1:9" ht="240" x14ac:dyDescent="0.25">
      <c r="A109" s="9">
        <v>99</v>
      </c>
      <c r="B109" s="8" t="s">
        <v>159</v>
      </c>
      <c r="C109" s="5" t="s">
        <v>347</v>
      </c>
      <c r="D109" s="4" t="s">
        <v>9</v>
      </c>
      <c r="E109" s="5" t="s">
        <v>65</v>
      </c>
      <c r="F109" s="5" t="s">
        <v>359</v>
      </c>
      <c r="G109" s="5" t="s">
        <v>11</v>
      </c>
      <c r="H109" s="5" t="s">
        <v>264</v>
      </c>
      <c r="I109" s="12"/>
    </row>
    <row r="110" spans="1:9" ht="45" x14ac:dyDescent="0.25">
      <c r="A110" s="9">
        <v>100</v>
      </c>
      <c r="B110" s="8" t="s">
        <v>348</v>
      </c>
      <c r="C110" s="5" t="s">
        <v>349</v>
      </c>
      <c r="D110" s="4" t="s">
        <v>9</v>
      </c>
      <c r="E110" s="5" t="s">
        <v>88</v>
      </c>
      <c r="F110" s="5" t="s">
        <v>359</v>
      </c>
      <c r="G110" s="5" t="s">
        <v>11</v>
      </c>
      <c r="H110" s="5" t="s">
        <v>264</v>
      </c>
      <c r="I110" s="12"/>
    </row>
    <row r="111" spans="1:9" ht="150" x14ac:dyDescent="0.25">
      <c r="A111" s="9">
        <v>101</v>
      </c>
      <c r="B111" s="8" t="s">
        <v>160</v>
      </c>
      <c r="C111" s="5" t="s">
        <v>161</v>
      </c>
      <c r="D111" s="4" t="s">
        <v>9</v>
      </c>
      <c r="E111" s="5" t="s">
        <v>10</v>
      </c>
      <c r="F111" s="5" t="s">
        <v>359</v>
      </c>
      <c r="G111" s="5" t="s">
        <v>11</v>
      </c>
      <c r="H111" s="5" t="s">
        <v>264</v>
      </c>
      <c r="I111" s="12"/>
    </row>
    <row r="112" spans="1:9" ht="60" x14ac:dyDescent="0.25">
      <c r="A112" s="9">
        <v>102</v>
      </c>
      <c r="B112" s="8" t="s">
        <v>162</v>
      </c>
      <c r="C112" s="5" t="s">
        <v>163</v>
      </c>
      <c r="D112" s="4" t="s">
        <v>9</v>
      </c>
      <c r="E112" s="5" t="s">
        <v>30</v>
      </c>
      <c r="F112" s="5" t="s">
        <v>359</v>
      </c>
      <c r="G112" s="5" t="s">
        <v>11</v>
      </c>
      <c r="H112" s="5" t="s">
        <v>264</v>
      </c>
      <c r="I112" s="12"/>
    </row>
    <row r="113" spans="1:9" ht="60" x14ac:dyDescent="0.25">
      <c r="A113" s="9">
        <v>103</v>
      </c>
      <c r="B113" s="8" t="s">
        <v>164</v>
      </c>
      <c r="C113" s="5" t="s">
        <v>165</v>
      </c>
      <c r="D113" s="4" t="s">
        <v>20</v>
      </c>
      <c r="E113" s="5" t="s">
        <v>65</v>
      </c>
      <c r="F113" s="5" t="s">
        <v>359</v>
      </c>
      <c r="G113" s="5" t="s">
        <v>11</v>
      </c>
      <c r="H113" s="5" t="s">
        <v>264</v>
      </c>
      <c r="I113" s="12"/>
    </row>
    <row r="114" spans="1:9" ht="60" x14ac:dyDescent="0.25">
      <c r="A114" s="9">
        <v>104</v>
      </c>
      <c r="B114" s="8" t="s">
        <v>166</v>
      </c>
      <c r="C114" s="5" t="s">
        <v>167</v>
      </c>
      <c r="D114" s="4" t="s">
        <v>20</v>
      </c>
      <c r="E114" s="5" t="s">
        <v>65</v>
      </c>
      <c r="F114" s="5" t="s">
        <v>359</v>
      </c>
      <c r="G114" s="5" t="s">
        <v>11</v>
      </c>
      <c r="H114" s="5" t="s">
        <v>264</v>
      </c>
      <c r="I114" s="12"/>
    </row>
    <row r="115" spans="1:9" ht="45" x14ac:dyDescent="0.25">
      <c r="A115" s="9">
        <v>105</v>
      </c>
      <c r="B115" s="8" t="s">
        <v>350</v>
      </c>
      <c r="C115" s="5" t="s">
        <v>213</v>
      </c>
      <c r="D115" s="4" t="s">
        <v>9</v>
      </c>
      <c r="E115" s="5"/>
      <c r="F115" s="5" t="s">
        <v>359</v>
      </c>
      <c r="G115" s="5" t="s">
        <v>11</v>
      </c>
      <c r="H115" s="5" t="s">
        <v>264</v>
      </c>
      <c r="I115" s="12"/>
    </row>
    <row r="116" spans="1:9" ht="45" x14ac:dyDescent="0.25">
      <c r="A116" s="9">
        <v>106</v>
      </c>
      <c r="B116" s="8" t="s">
        <v>319</v>
      </c>
      <c r="C116" s="5"/>
      <c r="D116" s="4"/>
      <c r="E116" s="5"/>
      <c r="F116" s="5" t="s">
        <v>359</v>
      </c>
      <c r="G116" s="5" t="s">
        <v>11</v>
      </c>
      <c r="H116" s="5" t="s">
        <v>264</v>
      </c>
      <c r="I116" s="20"/>
    </row>
    <row r="117" spans="1:9" ht="45" x14ac:dyDescent="0.25">
      <c r="A117" s="9">
        <v>107</v>
      </c>
      <c r="B117" s="8" t="s">
        <v>248</v>
      </c>
      <c r="C117" s="5" t="s">
        <v>249</v>
      </c>
      <c r="D117" s="4" t="s">
        <v>9</v>
      </c>
      <c r="E117" s="5" t="s">
        <v>133</v>
      </c>
      <c r="F117" s="5" t="s">
        <v>209</v>
      </c>
      <c r="G117" s="5" t="s">
        <v>11</v>
      </c>
      <c r="H117" s="5" t="s">
        <v>264</v>
      </c>
      <c r="I117" s="12"/>
    </row>
    <row r="118" spans="1:9" ht="75" x14ac:dyDescent="0.25">
      <c r="A118" s="9">
        <v>108</v>
      </c>
      <c r="B118" s="8" t="s">
        <v>168</v>
      </c>
      <c r="C118" s="5" t="s">
        <v>169</v>
      </c>
      <c r="D118" s="4" t="s">
        <v>170</v>
      </c>
      <c r="E118" s="5" t="s">
        <v>171</v>
      </c>
      <c r="F118" s="5" t="s">
        <v>359</v>
      </c>
      <c r="G118" s="5" t="s">
        <v>11</v>
      </c>
      <c r="H118" s="5" t="s">
        <v>264</v>
      </c>
      <c r="I118" s="12"/>
    </row>
    <row r="119" spans="1:9" x14ac:dyDescent="0.25">
      <c r="A119" s="74" t="s">
        <v>351</v>
      </c>
      <c r="B119" s="74"/>
      <c r="C119" s="74"/>
      <c r="D119" s="74"/>
      <c r="E119" s="74"/>
      <c r="F119" s="74"/>
      <c r="G119" s="74"/>
      <c r="H119" s="74"/>
      <c r="I119" s="74"/>
    </row>
    <row r="120" spans="1:9" ht="90" x14ac:dyDescent="0.25">
      <c r="A120" s="9">
        <v>109</v>
      </c>
      <c r="B120" s="8" t="s">
        <v>143</v>
      </c>
      <c r="C120" s="5" t="s">
        <v>144</v>
      </c>
      <c r="D120" s="4" t="s">
        <v>9</v>
      </c>
      <c r="E120" s="5" t="s">
        <v>133</v>
      </c>
      <c r="F120" s="5" t="s">
        <v>359</v>
      </c>
      <c r="G120" s="5" t="s">
        <v>11</v>
      </c>
      <c r="H120" s="5" t="s">
        <v>264</v>
      </c>
      <c r="I120" s="12">
        <v>2000</v>
      </c>
    </row>
    <row r="121" spans="1:9" ht="135" x14ac:dyDescent="0.25">
      <c r="A121" s="9">
        <v>110</v>
      </c>
      <c r="B121" s="8" t="s">
        <v>145</v>
      </c>
      <c r="C121" s="5" t="s">
        <v>146</v>
      </c>
      <c r="D121" s="4" t="s">
        <v>9</v>
      </c>
      <c r="E121" s="5" t="s">
        <v>65</v>
      </c>
      <c r="F121" s="5" t="s">
        <v>359</v>
      </c>
      <c r="G121" s="5" t="s">
        <v>11</v>
      </c>
      <c r="H121" s="5" t="s">
        <v>264</v>
      </c>
      <c r="I121" s="12">
        <v>50000</v>
      </c>
    </row>
    <row r="122" spans="1:9" ht="60" x14ac:dyDescent="0.25">
      <c r="A122" s="9">
        <v>111</v>
      </c>
      <c r="B122" s="8" t="s">
        <v>311</v>
      </c>
      <c r="C122" s="5" t="s">
        <v>312</v>
      </c>
      <c r="D122" s="5" t="s">
        <v>313</v>
      </c>
      <c r="E122" s="5" t="s">
        <v>73</v>
      </c>
      <c r="F122" s="5" t="s">
        <v>209</v>
      </c>
      <c r="G122" s="5" t="s">
        <v>11</v>
      </c>
      <c r="H122" s="5" t="s">
        <v>264</v>
      </c>
      <c r="I122" s="12"/>
    </row>
    <row r="123" spans="1:9" ht="165" x14ac:dyDescent="0.25">
      <c r="A123" s="9">
        <v>112</v>
      </c>
      <c r="B123" s="8" t="s">
        <v>314</v>
      </c>
      <c r="C123" s="5" t="s">
        <v>315</v>
      </c>
      <c r="D123" s="4" t="s">
        <v>278</v>
      </c>
      <c r="E123" s="5" t="s">
        <v>73</v>
      </c>
      <c r="F123" s="5" t="s">
        <v>209</v>
      </c>
      <c r="G123" s="5" t="s">
        <v>11</v>
      </c>
      <c r="H123" s="5" t="s">
        <v>264</v>
      </c>
      <c r="I123" s="12"/>
    </row>
    <row r="124" spans="1:9" x14ac:dyDescent="0.25">
      <c r="A124" s="74" t="s">
        <v>239</v>
      </c>
      <c r="B124" s="74"/>
      <c r="C124" s="74"/>
      <c r="D124" s="74"/>
      <c r="E124" s="74"/>
      <c r="F124" s="74"/>
      <c r="G124" s="74"/>
      <c r="H124" s="74"/>
      <c r="I124" s="74"/>
    </row>
    <row r="125" spans="1:9" ht="90" x14ac:dyDescent="0.25">
      <c r="A125" s="9">
        <v>113</v>
      </c>
      <c r="B125" s="8" t="s">
        <v>172</v>
      </c>
      <c r="C125" s="5" t="s">
        <v>173</v>
      </c>
      <c r="D125" s="4" t="s">
        <v>9</v>
      </c>
      <c r="E125" s="5" t="s">
        <v>30</v>
      </c>
      <c r="F125" s="5" t="s">
        <v>359</v>
      </c>
      <c r="G125" s="5" t="s">
        <v>11</v>
      </c>
      <c r="H125" s="5" t="s">
        <v>264</v>
      </c>
      <c r="I125" s="12"/>
    </row>
    <row r="126" spans="1:9" ht="150" x14ac:dyDescent="0.25">
      <c r="A126" s="9">
        <v>114</v>
      </c>
      <c r="B126" s="8" t="s">
        <v>174</v>
      </c>
      <c r="C126" s="5" t="s">
        <v>175</v>
      </c>
      <c r="D126" s="4" t="s">
        <v>20</v>
      </c>
      <c r="E126" s="5" t="s">
        <v>73</v>
      </c>
      <c r="F126" s="5" t="s">
        <v>359</v>
      </c>
      <c r="G126" s="5" t="s">
        <v>11</v>
      </c>
      <c r="H126" s="5" t="s">
        <v>264</v>
      </c>
      <c r="I126" s="12"/>
    </row>
    <row r="127" spans="1:9" ht="180" x14ac:dyDescent="0.25">
      <c r="A127" s="9">
        <v>115</v>
      </c>
      <c r="B127" s="8" t="s">
        <v>184</v>
      </c>
      <c r="C127" s="5" t="s">
        <v>185</v>
      </c>
      <c r="D127" s="4" t="s">
        <v>20</v>
      </c>
      <c r="E127" s="5" t="s">
        <v>138</v>
      </c>
      <c r="F127" s="5" t="s">
        <v>359</v>
      </c>
      <c r="G127" s="5" t="s">
        <v>11</v>
      </c>
      <c r="H127" s="5" t="s">
        <v>264</v>
      </c>
      <c r="I127" s="12">
        <v>1000</v>
      </c>
    </row>
    <row r="128" spans="1:9" ht="180" x14ac:dyDescent="0.25">
      <c r="A128" s="9">
        <v>116</v>
      </c>
      <c r="B128" s="8" t="s">
        <v>176</v>
      </c>
      <c r="C128" s="5" t="s">
        <v>254</v>
      </c>
      <c r="D128" s="5" t="s">
        <v>20</v>
      </c>
      <c r="E128" s="5" t="s">
        <v>30</v>
      </c>
      <c r="F128" s="5" t="s">
        <v>209</v>
      </c>
      <c r="G128" s="5" t="s">
        <v>11</v>
      </c>
      <c r="H128" s="5" t="s">
        <v>264</v>
      </c>
      <c r="I128" s="12"/>
    </row>
    <row r="129" spans="1:9" ht="135" x14ac:dyDescent="0.25">
      <c r="A129" s="9">
        <v>117</v>
      </c>
      <c r="B129" s="8" t="s">
        <v>176</v>
      </c>
      <c r="C129" s="5" t="s">
        <v>177</v>
      </c>
      <c r="D129" s="4" t="s">
        <v>20</v>
      </c>
      <c r="E129" s="5" t="s">
        <v>30</v>
      </c>
      <c r="F129" s="5" t="s">
        <v>359</v>
      </c>
      <c r="G129" s="5" t="s">
        <v>11</v>
      </c>
      <c r="H129" s="5" t="s">
        <v>264</v>
      </c>
      <c r="I129" s="12"/>
    </row>
    <row r="130" spans="1:9" ht="135" x14ac:dyDescent="0.25">
      <c r="A130" s="9">
        <v>118</v>
      </c>
      <c r="B130" s="8" t="s">
        <v>176</v>
      </c>
      <c r="C130" s="5" t="s">
        <v>234</v>
      </c>
      <c r="D130" s="4" t="s">
        <v>20</v>
      </c>
      <c r="E130" s="5" t="s">
        <v>226</v>
      </c>
      <c r="F130" s="5" t="s">
        <v>209</v>
      </c>
      <c r="G130" s="5" t="s">
        <v>11</v>
      </c>
      <c r="H130" s="5" t="s">
        <v>264</v>
      </c>
      <c r="I130" s="12"/>
    </row>
    <row r="131" spans="1:9" ht="210" x14ac:dyDescent="0.25">
      <c r="A131" s="9">
        <v>119</v>
      </c>
      <c r="B131" s="8" t="s">
        <v>255</v>
      </c>
      <c r="C131" s="5" t="s">
        <v>256</v>
      </c>
      <c r="D131" s="4" t="s">
        <v>20</v>
      </c>
      <c r="E131" s="5" t="s">
        <v>73</v>
      </c>
      <c r="F131" s="5" t="s">
        <v>209</v>
      </c>
      <c r="G131" s="5" t="s">
        <v>11</v>
      </c>
      <c r="H131" s="5" t="s">
        <v>264</v>
      </c>
      <c r="I131" s="12"/>
    </row>
    <row r="132" spans="1:9" ht="105" x14ac:dyDescent="0.25">
      <c r="A132" s="9">
        <v>120</v>
      </c>
      <c r="B132" s="8" t="s">
        <v>257</v>
      </c>
      <c r="C132" s="5" t="s">
        <v>258</v>
      </c>
      <c r="D132" s="4" t="s">
        <v>33</v>
      </c>
      <c r="E132" s="5" t="s">
        <v>73</v>
      </c>
      <c r="F132" s="5" t="s">
        <v>209</v>
      </c>
      <c r="G132" s="5" t="s">
        <v>11</v>
      </c>
      <c r="H132" s="5" t="s">
        <v>264</v>
      </c>
      <c r="I132" s="12"/>
    </row>
    <row r="133" spans="1:9" ht="135" x14ac:dyDescent="0.25">
      <c r="A133" s="9">
        <v>121</v>
      </c>
      <c r="B133" s="8" t="s">
        <v>235</v>
      </c>
      <c r="C133" s="5" t="s">
        <v>236</v>
      </c>
      <c r="D133" s="4" t="s">
        <v>20</v>
      </c>
      <c r="E133" s="5" t="s">
        <v>226</v>
      </c>
      <c r="F133" s="5" t="s">
        <v>209</v>
      </c>
      <c r="G133" s="5" t="s">
        <v>11</v>
      </c>
      <c r="H133" s="5" t="s">
        <v>264</v>
      </c>
      <c r="I133" s="12"/>
    </row>
    <row r="134" spans="1:9" ht="165" x14ac:dyDescent="0.25">
      <c r="A134" s="9">
        <v>122</v>
      </c>
      <c r="B134" s="10" t="s">
        <v>240</v>
      </c>
      <c r="C134" s="6" t="s">
        <v>241</v>
      </c>
      <c r="D134" s="7" t="s">
        <v>50</v>
      </c>
      <c r="E134" s="5" t="s">
        <v>42</v>
      </c>
      <c r="F134" s="5" t="s">
        <v>209</v>
      </c>
      <c r="G134" s="5" t="s">
        <v>11</v>
      </c>
      <c r="H134" s="5" t="s">
        <v>264</v>
      </c>
      <c r="I134" s="12"/>
    </row>
    <row r="135" spans="1:9" x14ac:dyDescent="0.25">
      <c r="A135" s="74" t="s">
        <v>180</v>
      </c>
      <c r="B135" s="74"/>
      <c r="C135" s="74"/>
      <c r="D135" s="74"/>
      <c r="E135" s="74"/>
      <c r="F135" s="74"/>
      <c r="G135" s="74"/>
      <c r="H135" s="74"/>
      <c r="I135" s="25"/>
    </row>
    <row r="136" spans="1:9" ht="120" x14ac:dyDescent="0.25">
      <c r="A136" s="9">
        <v>123</v>
      </c>
      <c r="B136" s="8" t="s">
        <v>181</v>
      </c>
      <c r="C136" s="5" t="s">
        <v>182</v>
      </c>
      <c r="D136" s="4" t="s">
        <v>183</v>
      </c>
      <c r="E136" s="5" t="s">
        <v>138</v>
      </c>
      <c r="F136" s="5" t="s">
        <v>359</v>
      </c>
      <c r="G136" s="5" t="s">
        <v>11</v>
      </c>
      <c r="H136" s="5" t="s">
        <v>264</v>
      </c>
      <c r="I136" s="12"/>
    </row>
    <row r="137" spans="1:9" ht="60" x14ac:dyDescent="0.25">
      <c r="A137" s="11">
        <v>124</v>
      </c>
      <c r="B137" s="8" t="s">
        <v>352</v>
      </c>
      <c r="C137" s="2" t="s">
        <v>353</v>
      </c>
      <c r="D137" s="4" t="s">
        <v>9</v>
      </c>
      <c r="E137" s="5" t="s">
        <v>30</v>
      </c>
      <c r="F137" s="5" t="s">
        <v>359</v>
      </c>
      <c r="G137" s="5" t="s">
        <v>11</v>
      </c>
      <c r="H137" s="5" t="s">
        <v>264</v>
      </c>
      <c r="I137" s="12"/>
    </row>
    <row r="138" spans="1:9" ht="60" x14ac:dyDescent="0.25">
      <c r="A138" s="9">
        <v>125</v>
      </c>
      <c r="B138" s="8" t="s">
        <v>186</v>
      </c>
      <c r="C138" s="5" t="s">
        <v>187</v>
      </c>
      <c r="D138" s="4" t="s">
        <v>9</v>
      </c>
      <c r="E138" s="5" t="s">
        <v>138</v>
      </c>
      <c r="F138" s="5" t="s">
        <v>359</v>
      </c>
      <c r="G138" s="5" t="s">
        <v>11</v>
      </c>
      <c r="H138" s="5" t="s">
        <v>264</v>
      </c>
      <c r="I138" s="12">
        <v>10000</v>
      </c>
    </row>
    <row r="139" spans="1:9" ht="165" x14ac:dyDescent="0.25">
      <c r="A139" s="11">
        <v>126</v>
      </c>
      <c r="B139" s="8" t="s">
        <v>188</v>
      </c>
      <c r="C139" s="5" t="s">
        <v>189</v>
      </c>
      <c r="D139" s="4" t="s">
        <v>9</v>
      </c>
      <c r="E139" s="5" t="s">
        <v>88</v>
      </c>
      <c r="F139" s="5" t="s">
        <v>359</v>
      </c>
      <c r="G139" s="5" t="s">
        <v>11</v>
      </c>
      <c r="H139" s="5" t="s">
        <v>264</v>
      </c>
      <c r="I139" s="12"/>
    </row>
    <row r="140" spans="1:9" ht="150" x14ac:dyDescent="0.25">
      <c r="A140" s="9">
        <v>127</v>
      </c>
      <c r="B140" s="10" t="s">
        <v>300</v>
      </c>
      <c r="C140" s="5" t="s">
        <v>301</v>
      </c>
      <c r="D140" s="4" t="s">
        <v>302</v>
      </c>
      <c r="E140" s="5" t="s">
        <v>138</v>
      </c>
      <c r="F140" s="5" t="s">
        <v>209</v>
      </c>
      <c r="G140" s="5" t="s">
        <v>11</v>
      </c>
      <c r="H140" s="5" t="s">
        <v>264</v>
      </c>
      <c r="I140" s="12"/>
    </row>
    <row r="141" spans="1:9" ht="135" x14ac:dyDescent="0.25">
      <c r="A141" s="11">
        <v>128</v>
      </c>
      <c r="B141" s="10" t="s">
        <v>303</v>
      </c>
      <c r="C141" s="5" t="s">
        <v>304</v>
      </c>
      <c r="D141" s="4" t="s">
        <v>302</v>
      </c>
      <c r="E141" s="5" t="s">
        <v>88</v>
      </c>
      <c r="F141" s="5" t="s">
        <v>209</v>
      </c>
      <c r="G141" s="5" t="s">
        <v>11</v>
      </c>
      <c r="H141" s="5" t="s">
        <v>264</v>
      </c>
      <c r="I141" s="12"/>
    </row>
    <row r="142" spans="1:9" ht="45" x14ac:dyDescent="0.25">
      <c r="A142" s="9">
        <v>129</v>
      </c>
      <c r="B142" s="8" t="s">
        <v>237</v>
      </c>
      <c r="C142" s="5" t="s">
        <v>238</v>
      </c>
      <c r="D142" s="5" t="s">
        <v>224</v>
      </c>
      <c r="E142" s="5" t="s">
        <v>138</v>
      </c>
      <c r="F142" s="5" t="s">
        <v>209</v>
      </c>
      <c r="G142" s="5" t="s">
        <v>11</v>
      </c>
      <c r="H142" s="5" t="s">
        <v>264</v>
      </c>
      <c r="I142" s="12">
        <v>300</v>
      </c>
    </row>
    <row r="143" spans="1:9" ht="150" x14ac:dyDescent="0.25">
      <c r="A143" s="11">
        <v>130</v>
      </c>
      <c r="B143" s="8" t="s">
        <v>259</v>
      </c>
      <c r="C143" s="6" t="s">
        <v>260</v>
      </c>
      <c r="D143" s="7" t="s">
        <v>9</v>
      </c>
      <c r="E143" s="6" t="s">
        <v>88</v>
      </c>
      <c r="F143" s="6" t="s">
        <v>209</v>
      </c>
      <c r="G143" s="6" t="s">
        <v>11</v>
      </c>
      <c r="H143" s="5" t="s">
        <v>264</v>
      </c>
      <c r="I143" s="12"/>
    </row>
    <row r="144" spans="1:9" ht="195" x14ac:dyDescent="0.25">
      <c r="A144" s="9">
        <v>131</v>
      </c>
      <c r="B144" s="8" t="s">
        <v>190</v>
      </c>
      <c r="C144" s="5" t="s">
        <v>191</v>
      </c>
      <c r="D144" s="4" t="s">
        <v>192</v>
      </c>
      <c r="E144" s="5" t="s">
        <v>88</v>
      </c>
      <c r="F144" s="5" t="s">
        <v>359</v>
      </c>
      <c r="G144" s="5" t="s">
        <v>11</v>
      </c>
      <c r="H144" s="5" t="s">
        <v>264</v>
      </c>
      <c r="I144" s="12"/>
    </row>
    <row r="145" spans="1:9" ht="195" x14ac:dyDescent="0.25">
      <c r="A145" s="11">
        <v>132</v>
      </c>
      <c r="B145" s="8" t="s">
        <v>261</v>
      </c>
      <c r="C145" s="6" t="s">
        <v>317</v>
      </c>
      <c r="D145" s="7" t="s">
        <v>192</v>
      </c>
      <c r="E145" s="6" t="s">
        <v>88</v>
      </c>
      <c r="F145" s="6" t="s">
        <v>209</v>
      </c>
      <c r="G145" s="6" t="s">
        <v>11</v>
      </c>
      <c r="H145" s="5" t="s">
        <v>264</v>
      </c>
      <c r="I145" s="12"/>
    </row>
    <row r="146" spans="1:9" ht="60" x14ac:dyDescent="0.25">
      <c r="A146" s="9">
        <v>133</v>
      </c>
      <c r="B146" s="8" t="s">
        <v>193</v>
      </c>
      <c r="C146" s="5" t="s">
        <v>194</v>
      </c>
      <c r="D146" s="4" t="s">
        <v>9</v>
      </c>
      <c r="E146" s="5" t="s">
        <v>138</v>
      </c>
      <c r="F146" s="5" t="s">
        <v>359</v>
      </c>
      <c r="G146" s="5" t="s">
        <v>11</v>
      </c>
      <c r="H146" s="5" t="s">
        <v>264</v>
      </c>
      <c r="I146" s="12"/>
    </row>
    <row r="147" spans="1:9" ht="120" x14ac:dyDescent="0.25">
      <c r="A147" s="11">
        <v>134</v>
      </c>
      <c r="B147" s="8" t="s">
        <v>178</v>
      </c>
      <c r="C147" s="5" t="s">
        <v>179</v>
      </c>
      <c r="D147" s="4" t="s">
        <v>9</v>
      </c>
      <c r="E147" s="5" t="s">
        <v>30</v>
      </c>
      <c r="F147" s="5" t="s">
        <v>359</v>
      </c>
      <c r="G147" s="5" t="s">
        <v>11</v>
      </c>
      <c r="H147" s="5" t="s">
        <v>264</v>
      </c>
      <c r="I147" s="12"/>
    </row>
    <row r="148" spans="1:9" x14ac:dyDescent="0.25">
      <c r="A148" s="74" t="s">
        <v>354</v>
      </c>
      <c r="B148" s="74"/>
      <c r="C148" s="74"/>
      <c r="D148" s="74"/>
      <c r="E148" s="74"/>
      <c r="F148" s="74"/>
      <c r="G148" s="74"/>
      <c r="H148" s="74"/>
      <c r="I148" s="74"/>
    </row>
    <row r="149" spans="1:9" ht="210" x14ac:dyDescent="0.25">
      <c r="A149" s="9">
        <v>135</v>
      </c>
      <c r="B149" s="8" t="s">
        <v>197</v>
      </c>
      <c r="C149" s="5" t="s">
        <v>198</v>
      </c>
      <c r="D149" s="5" t="s">
        <v>199</v>
      </c>
      <c r="E149" s="5" t="s">
        <v>88</v>
      </c>
      <c r="F149" s="5" t="s">
        <v>209</v>
      </c>
      <c r="G149" s="5" t="s">
        <v>200</v>
      </c>
      <c r="H149" s="5" t="s">
        <v>264</v>
      </c>
      <c r="I149" s="12"/>
    </row>
    <row r="150" spans="1:9" ht="240" x14ac:dyDescent="0.25">
      <c r="A150" s="9">
        <v>136</v>
      </c>
      <c r="B150" s="8" t="s">
        <v>201</v>
      </c>
      <c r="C150" s="5" t="s">
        <v>202</v>
      </c>
      <c r="D150" s="5" t="s">
        <v>199</v>
      </c>
      <c r="E150" s="5" t="s">
        <v>88</v>
      </c>
      <c r="F150" s="5" t="s">
        <v>209</v>
      </c>
      <c r="G150" s="5" t="s">
        <v>200</v>
      </c>
      <c r="H150" s="5" t="s">
        <v>264</v>
      </c>
      <c r="I150" s="12"/>
    </row>
    <row r="151" spans="1:9" ht="195" x14ac:dyDescent="0.25">
      <c r="A151" s="9">
        <v>137</v>
      </c>
      <c r="B151" s="8" t="s">
        <v>203</v>
      </c>
      <c r="C151" s="5" t="s">
        <v>204</v>
      </c>
      <c r="D151" s="5" t="s">
        <v>199</v>
      </c>
      <c r="E151" s="5" t="s">
        <v>88</v>
      </c>
      <c r="F151" s="5" t="s">
        <v>209</v>
      </c>
      <c r="G151" s="5" t="s">
        <v>200</v>
      </c>
      <c r="H151" s="5" t="s">
        <v>264</v>
      </c>
      <c r="I151" s="12"/>
    </row>
    <row r="152" spans="1:9" x14ac:dyDescent="0.25">
      <c r="A152" s="74" t="s">
        <v>355</v>
      </c>
      <c r="B152" s="74"/>
      <c r="C152" s="74"/>
      <c r="D152" s="74"/>
      <c r="E152" s="74"/>
      <c r="F152" s="74"/>
      <c r="G152" s="74"/>
      <c r="H152" s="74"/>
      <c r="I152" s="74"/>
    </row>
    <row r="153" spans="1:9" ht="150" x14ac:dyDescent="0.25">
      <c r="A153" s="9">
        <v>138</v>
      </c>
      <c r="B153" s="8" t="s">
        <v>252</v>
      </c>
      <c r="C153" s="5" t="s">
        <v>253</v>
      </c>
      <c r="D153" s="5" t="s">
        <v>33</v>
      </c>
      <c r="E153" s="5" t="s">
        <v>30</v>
      </c>
      <c r="F153" s="5" t="s">
        <v>209</v>
      </c>
      <c r="G153" s="5" t="s">
        <v>11</v>
      </c>
      <c r="H153" s="5" t="s">
        <v>264</v>
      </c>
      <c r="I153" s="12"/>
    </row>
    <row r="154" spans="1:9" x14ac:dyDescent="0.25">
      <c r="A154" s="74" t="s">
        <v>356</v>
      </c>
      <c r="B154" s="74"/>
      <c r="C154" s="74"/>
      <c r="D154" s="74"/>
      <c r="E154" s="74"/>
      <c r="F154" s="74"/>
      <c r="G154" s="74"/>
      <c r="H154" s="74"/>
      <c r="I154" s="74"/>
    </row>
    <row r="155" spans="1:9" ht="409.5" x14ac:dyDescent="0.25">
      <c r="A155" s="9">
        <v>139</v>
      </c>
      <c r="B155" s="8" t="s">
        <v>208</v>
      </c>
      <c r="C155" s="5" t="s">
        <v>207</v>
      </c>
      <c r="D155" s="5" t="s">
        <v>206</v>
      </c>
      <c r="E155" s="5" t="s">
        <v>138</v>
      </c>
      <c r="F155" s="5" t="s">
        <v>209</v>
      </c>
      <c r="G155" s="5" t="s">
        <v>200</v>
      </c>
      <c r="H155" s="5" t="s">
        <v>264</v>
      </c>
      <c r="I155" s="12"/>
    </row>
    <row r="156" spans="1:9" ht="135" x14ac:dyDescent="0.25">
      <c r="A156" s="9">
        <v>140</v>
      </c>
      <c r="B156" s="8" t="s">
        <v>245</v>
      </c>
      <c r="C156" s="6" t="s">
        <v>246</v>
      </c>
      <c r="D156" s="6" t="s">
        <v>247</v>
      </c>
      <c r="E156" s="5" t="s">
        <v>10</v>
      </c>
      <c r="F156" s="5" t="s">
        <v>209</v>
      </c>
      <c r="G156" s="5" t="s">
        <v>11</v>
      </c>
      <c r="H156" s="5" t="s">
        <v>264</v>
      </c>
      <c r="I156" s="12"/>
    </row>
    <row r="157" spans="1:9" ht="45" x14ac:dyDescent="0.25">
      <c r="A157" s="9">
        <v>141</v>
      </c>
      <c r="B157" s="10" t="s">
        <v>357</v>
      </c>
      <c r="C157" s="6" t="s">
        <v>305</v>
      </c>
      <c r="D157" s="4" t="s">
        <v>302</v>
      </c>
      <c r="E157" s="5" t="s">
        <v>88</v>
      </c>
      <c r="F157" s="6" t="s">
        <v>209</v>
      </c>
      <c r="G157" s="6" t="s">
        <v>11</v>
      </c>
      <c r="H157" s="5" t="s">
        <v>264</v>
      </c>
      <c r="I157" s="12"/>
    </row>
    <row r="158" spans="1:9" ht="45" x14ac:dyDescent="0.25">
      <c r="A158" s="9">
        <v>142</v>
      </c>
      <c r="B158" s="10" t="s">
        <v>306</v>
      </c>
      <c r="C158" s="6" t="s">
        <v>307</v>
      </c>
      <c r="D158" s="5" t="s">
        <v>308</v>
      </c>
      <c r="E158" s="5" t="s">
        <v>88</v>
      </c>
      <c r="F158" s="6" t="s">
        <v>209</v>
      </c>
      <c r="G158" s="6" t="s">
        <v>11</v>
      </c>
      <c r="H158" s="5" t="s">
        <v>264</v>
      </c>
      <c r="I158" s="12"/>
    </row>
    <row r="159" spans="1:9" ht="150" x14ac:dyDescent="0.25">
      <c r="A159" s="9">
        <v>143</v>
      </c>
      <c r="B159" s="8" t="s">
        <v>358</v>
      </c>
      <c r="C159" s="5" t="s">
        <v>309</v>
      </c>
      <c r="D159" s="4" t="s">
        <v>310</v>
      </c>
      <c r="E159" s="5" t="s">
        <v>292</v>
      </c>
      <c r="F159" s="5" t="s">
        <v>209</v>
      </c>
      <c r="G159" s="5" t="s">
        <v>11</v>
      </c>
      <c r="H159" s="5" t="s">
        <v>264</v>
      </c>
      <c r="I159" s="12"/>
    </row>
  </sheetData>
  <mergeCells count="23">
    <mergeCell ref="B2:G2"/>
    <mergeCell ref="A17:I17"/>
    <mergeCell ref="A20:H20"/>
    <mergeCell ref="I20:J20"/>
    <mergeCell ref="A32:H32"/>
    <mergeCell ref="I32:J32"/>
    <mergeCell ref="A46:H46"/>
    <mergeCell ref="I46:J46"/>
    <mergeCell ref="A49:H49"/>
    <mergeCell ref="I49:J49"/>
    <mergeCell ref="A79:H79"/>
    <mergeCell ref="I79:J79"/>
    <mergeCell ref="A87:C87"/>
    <mergeCell ref="D87:I87"/>
    <mergeCell ref="A96:C96"/>
    <mergeCell ref="D96:F96"/>
    <mergeCell ref="G96:H96"/>
    <mergeCell ref="A154:I154"/>
    <mergeCell ref="A119:I119"/>
    <mergeCell ref="A124:I124"/>
    <mergeCell ref="A135:H135"/>
    <mergeCell ref="A148:I148"/>
    <mergeCell ref="A152:I152"/>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59"/>
  <sheetViews>
    <sheetView workbookViewId="0">
      <selection sqref="A1:T159"/>
    </sheetView>
  </sheetViews>
  <sheetFormatPr defaultRowHeight="15" x14ac:dyDescent="0.25"/>
  <sheetData>
    <row r="1" spans="1:19" ht="195" x14ac:dyDescent="0.25">
      <c r="A1" s="8" t="s">
        <v>0</v>
      </c>
      <c r="B1" s="8" t="s">
        <v>1</v>
      </c>
      <c r="C1" s="8" t="s">
        <v>2</v>
      </c>
      <c r="D1" s="8" t="s">
        <v>3</v>
      </c>
      <c r="E1" s="8" t="s">
        <v>4</v>
      </c>
      <c r="F1" s="8" t="s">
        <v>5</v>
      </c>
      <c r="G1" s="8" t="s">
        <v>6</v>
      </c>
      <c r="H1" s="8" t="s">
        <v>320</v>
      </c>
      <c r="I1" s="8" t="s">
        <v>363</v>
      </c>
      <c r="J1" s="17" t="s">
        <v>368</v>
      </c>
      <c r="K1" s="8" t="s">
        <v>364</v>
      </c>
      <c r="L1" s="13" t="s">
        <v>210</v>
      </c>
      <c r="M1" s="13" t="s">
        <v>365</v>
      </c>
      <c r="N1" s="12" t="s">
        <v>361</v>
      </c>
      <c r="O1" s="12" t="s">
        <v>367</v>
      </c>
      <c r="P1" s="31" t="s">
        <v>370</v>
      </c>
      <c r="Q1" s="12" t="s">
        <v>369</v>
      </c>
      <c r="R1" s="14" t="s">
        <v>362</v>
      </c>
      <c r="S1" s="14" t="s">
        <v>366</v>
      </c>
    </row>
    <row r="2" spans="1:19" x14ac:dyDescent="0.25">
      <c r="A2" s="4"/>
      <c r="B2" s="74" t="s">
        <v>321</v>
      </c>
      <c r="C2" s="74"/>
      <c r="D2" s="74"/>
      <c r="E2" s="74"/>
      <c r="F2" s="74"/>
      <c r="G2" s="74"/>
      <c r="H2" s="25"/>
      <c r="I2" s="74"/>
      <c r="J2" s="74"/>
      <c r="K2" s="74"/>
      <c r="L2" s="74"/>
      <c r="M2" s="74"/>
      <c r="N2" s="74"/>
      <c r="O2" s="74"/>
      <c r="P2" s="74"/>
      <c r="Q2" s="74"/>
      <c r="R2" s="74"/>
      <c r="S2" s="75"/>
    </row>
    <row r="3" spans="1:19" ht="409.5" x14ac:dyDescent="0.25">
      <c r="A3" s="9">
        <v>1</v>
      </c>
      <c r="B3" s="8" t="s">
        <v>7</v>
      </c>
      <c r="C3" s="5" t="s">
        <v>8</v>
      </c>
      <c r="D3" s="4" t="s">
        <v>9</v>
      </c>
      <c r="E3" s="5" t="s">
        <v>10</v>
      </c>
      <c r="F3" s="5" t="s">
        <v>359</v>
      </c>
      <c r="G3" s="5" t="s">
        <v>11</v>
      </c>
      <c r="H3" s="5" t="s">
        <v>264</v>
      </c>
      <c r="I3" s="5">
        <v>620</v>
      </c>
      <c r="J3" s="16">
        <v>20.5</v>
      </c>
      <c r="K3" s="15">
        <f>I3*J3</f>
        <v>12710</v>
      </c>
      <c r="L3" s="9">
        <v>420</v>
      </c>
      <c r="M3" s="21">
        <f>J3*L3</f>
        <v>8610</v>
      </c>
      <c r="N3" s="12"/>
      <c r="O3" s="22">
        <f>J3*N3</f>
        <v>0</v>
      </c>
      <c r="P3" s="30"/>
      <c r="Q3" s="22">
        <f>P3*N3</f>
        <v>0</v>
      </c>
      <c r="R3" s="12">
        <v>200</v>
      </c>
      <c r="S3" s="23">
        <f>R3*J3</f>
        <v>4100</v>
      </c>
    </row>
    <row r="4" spans="1:19" ht="409.5" x14ac:dyDescent="0.25">
      <c r="A4" s="9">
        <v>2</v>
      </c>
      <c r="B4" s="8" t="s">
        <v>12</v>
      </c>
      <c r="C4" s="5" t="s">
        <v>13</v>
      </c>
      <c r="D4" s="4" t="s">
        <v>9</v>
      </c>
      <c r="E4" s="5" t="s">
        <v>14</v>
      </c>
      <c r="F4" s="5" t="s">
        <v>359</v>
      </c>
      <c r="G4" s="5" t="s">
        <v>11</v>
      </c>
      <c r="H4" s="5" t="s">
        <v>264</v>
      </c>
      <c r="I4" s="5">
        <f>1356+30</f>
        <v>1386</v>
      </c>
      <c r="J4" s="16">
        <v>146</v>
      </c>
      <c r="K4" s="15">
        <f t="shared" ref="K4:K16" si="0">I4*J4</f>
        <v>202356</v>
      </c>
      <c r="L4" s="9">
        <v>750</v>
      </c>
      <c r="M4" s="21">
        <f t="shared" ref="M4:M16" si="1">J4*L4</f>
        <v>109500</v>
      </c>
      <c r="N4" s="12"/>
      <c r="O4" s="22">
        <f t="shared" ref="O4:O16" si="2">J4*N4</f>
        <v>0</v>
      </c>
      <c r="P4" s="30"/>
      <c r="Q4" s="22">
        <f t="shared" ref="Q4:Q16" si="3">P4*N4</f>
        <v>0</v>
      </c>
      <c r="R4" s="12">
        <v>636</v>
      </c>
      <c r="S4" s="23">
        <f t="shared" ref="S4:S16" si="4">R4*J4</f>
        <v>92856</v>
      </c>
    </row>
    <row r="5" spans="1:19" ht="409.5" x14ac:dyDescent="0.25">
      <c r="A5" s="9">
        <v>3</v>
      </c>
      <c r="B5" s="8" t="s">
        <v>274</v>
      </c>
      <c r="C5" s="5" t="s">
        <v>275</v>
      </c>
      <c r="D5" s="4" t="s">
        <v>9</v>
      </c>
      <c r="E5" s="5" t="s">
        <v>14</v>
      </c>
      <c r="F5" s="5" t="s">
        <v>209</v>
      </c>
      <c r="G5" s="5" t="s">
        <v>11</v>
      </c>
      <c r="H5" s="5" t="s">
        <v>264</v>
      </c>
      <c r="I5" s="5">
        <f>20+20</f>
        <v>40</v>
      </c>
      <c r="J5" s="16">
        <v>91</v>
      </c>
      <c r="K5" s="15">
        <f t="shared" si="0"/>
        <v>3640</v>
      </c>
      <c r="L5" s="9">
        <v>0</v>
      </c>
      <c r="M5" s="21">
        <f t="shared" si="1"/>
        <v>0</v>
      </c>
      <c r="N5" s="12"/>
      <c r="O5" s="22">
        <f t="shared" si="2"/>
        <v>0</v>
      </c>
      <c r="P5" s="27"/>
      <c r="Q5" s="22">
        <f t="shared" si="3"/>
        <v>0</v>
      </c>
      <c r="R5" s="12">
        <v>40</v>
      </c>
      <c r="S5" s="23">
        <f t="shared" si="4"/>
        <v>3640</v>
      </c>
    </row>
    <row r="6" spans="1:19" ht="409.5" x14ac:dyDescent="0.25">
      <c r="A6" s="9">
        <v>4</v>
      </c>
      <c r="B6" s="8" t="s">
        <v>214</v>
      </c>
      <c r="C6" s="5" t="s">
        <v>215</v>
      </c>
      <c r="D6" s="4" t="s">
        <v>9</v>
      </c>
      <c r="E6" s="5" t="s">
        <v>17</v>
      </c>
      <c r="F6" s="5" t="s">
        <v>209</v>
      </c>
      <c r="G6" s="5" t="s">
        <v>11</v>
      </c>
      <c r="H6" s="5" t="s">
        <v>264</v>
      </c>
      <c r="I6" s="5">
        <f>50+500</f>
        <v>550</v>
      </c>
      <c r="J6" s="16">
        <v>105</v>
      </c>
      <c r="K6" s="15">
        <f t="shared" si="0"/>
        <v>57750</v>
      </c>
      <c r="L6" s="9">
        <v>0</v>
      </c>
      <c r="M6" s="21">
        <f t="shared" si="1"/>
        <v>0</v>
      </c>
      <c r="N6" s="12"/>
      <c r="O6" s="22">
        <f t="shared" si="2"/>
        <v>0</v>
      </c>
      <c r="P6" s="28"/>
      <c r="Q6" s="22">
        <f t="shared" si="3"/>
        <v>0</v>
      </c>
      <c r="R6" s="12">
        <v>550</v>
      </c>
      <c r="S6" s="23">
        <f t="shared" si="4"/>
        <v>57750</v>
      </c>
    </row>
    <row r="7" spans="1:19" ht="270" x14ac:dyDescent="0.25">
      <c r="A7" s="9">
        <v>5</v>
      </c>
      <c r="B7" s="8" t="s">
        <v>216</v>
      </c>
      <c r="C7" s="5" t="s">
        <v>217</v>
      </c>
      <c r="D7" s="4" t="s">
        <v>218</v>
      </c>
      <c r="E7" s="5" t="s">
        <v>17</v>
      </c>
      <c r="F7" s="5" t="s">
        <v>209</v>
      </c>
      <c r="G7" s="5" t="s">
        <v>11</v>
      </c>
      <c r="H7" s="5" t="s">
        <v>264</v>
      </c>
      <c r="I7" s="5">
        <f>100+100</f>
        <v>200</v>
      </c>
      <c r="J7" s="16">
        <v>199</v>
      </c>
      <c r="K7" s="15">
        <f t="shared" si="0"/>
        <v>39800</v>
      </c>
      <c r="L7" s="9">
        <v>0</v>
      </c>
      <c r="M7" s="21">
        <f t="shared" si="1"/>
        <v>0</v>
      </c>
      <c r="N7" s="12"/>
      <c r="O7" s="22">
        <f t="shared" si="2"/>
        <v>0</v>
      </c>
      <c r="P7" s="28"/>
      <c r="Q7" s="22">
        <f t="shared" si="3"/>
        <v>0</v>
      </c>
      <c r="R7" s="12">
        <v>200</v>
      </c>
      <c r="S7" s="23">
        <f t="shared" si="4"/>
        <v>39800</v>
      </c>
    </row>
    <row r="8" spans="1:19" ht="409.5" x14ac:dyDescent="0.25">
      <c r="A8" s="9">
        <v>6</v>
      </c>
      <c r="B8" s="8" t="s">
        <v>15</v>
      </c>
      <c r="C8" s="5" t="s">
        <v>16</v>
      </c>
      <c r="D8" s="4" t="s">
        <v>9</v>
      </c>
      <c r="E8" s="5" t="s">
        <v>17</v>
      </c>
      <c r="F8" s="5" t="s">
        <v>359</v>
      </c>
      <c r="G8" s="5" t="s">
        <v>11</v>
      </c>
      <c r="H8" s="5" t="s">
        <v>264</v>
      </c>
      <c r="I8" s="5">
        <v>670</v>
      </c>
      <c r="J8" s="16">
        <v>80</v>
      </c>
      <c r="K8" s="15">
        <f t="shared" si="0"/>
        <v>53600</v>
      </c>
      <c r="L8" s="9">
        <v>600</v>
      </c>
      <c r="M8" s="21">
        <f t="shared" si="1"/>
        <v>48000</v>
      </c>
      <c r="N8" s="12"/>
      <c r="O8" s="22">
        <f t="shared" si="2"/>
        <v>0</v>
      </c>
      <c r="P8" s="30"/>
      <c r="Q8" s="22">
        <f t="shared" si="3"/>
        <v>0</v>
      </c>
      <c r="R8" s="12">
        <v>70</v>
      </c>
      <c r="S8" s="23">
        <f t="shared" si="4"/>
        <v>5600</v>
      </c>
    </row>
    <row r="9" spans="1:19" ht="405" x14ac:dyDescent="0.25">
      <c r="A9" s="9">
        <v>7</v>
      </c>
      <c r="B9" s="8" t="s">
        <v>219</v>
      </c>
      <c r="C9" s="5" t="s">
        <v>220</v>
      </c>
      <c r="D9" s="4" t="s">
        <v>9</v>
      </c>
      <c r="E9" s="5" t="s">
        <v>17</v>
      </c>
      <c r="F9" s="5" t="s">
        <v>209</v>
      </c>
      <c r="G9" s="5" t="s">
        <v>11</v>
      </c>
      <c r="H9" s="5" t="s">
        <v>264</v>
      </c>
      <c r="I9" s="5">
        <v>50</v>
      </c>
      <c r="J9" s="16">
        <v>145</v>
      </c>
      <c r="K9" s="15">
        <f t="shared" si="0"/>
        <v>7250</v>
      </c>
      <c r="L9" s="9">
        <v>0</v>
      </c>
      <c r="M9" s="21">
        <f t="shared" si="1"/>
        <v>0</v>
      </c>
      <c r="N9" s="12"/>
      <c r="O9" s="22">
        <f t="shared" si="2"/>
        <v>0</v>
      </c>
      <c r="P9" s="28"/>
      <c r="Q9" s="22">
        <f t="shared" si="3"/>
        <v>0</v>
      </c>
      <c r="R9" s="12">
        <v>50</v>
      </c>
      <c r="S9" s="23">
        <f t="shared" si="4"/>
        <v>7250</v>
      </c>
    </row>
    <row r="10" spans="1:19" ht="165" x14ac:dyDescent="0.25">
      <c r="A10" s="9">
        <v>8</v>
      </c>
      <c r="B10" s="8" t="s">
        <v>24</v>
      </c>
      <c r="C10" s="5" t="s">
        <v>25</v>
      </c>
      <c r="D10" s="4" t="s">
        <v>9</v>
      </c>
      <c r="E10" s="5" t="s">
        <v>10</v>
      </c>
      <c r="F10" s="5" t="s">
        <v>359</v>
      </c>
      <c r="G10" s="5" t="s">
        <v>11</v>
      </c>
      <c r="H10" s="5" t="s">
        <v>264</v>
      </c>
      <c r="I10" s="5">
        <v>605</v>
      </c>
      <c r="J10" s="16">
        <v>10.5</v>
      </c>
      <c r="K10" s="15">
        <f t="shared" si="0"/>
        <v>6352.5</v>
      </c>
      <c r="L10" s="9">
        <v>455</v>
      </c>
      <c r="M10" s="21">
        <f t="shared" si="1"/>
        <v>4777.5</v>
      </c>
      <c r="N10" s="12"/>
      <c r="O10" s="22">
        <f t="shared" si="2"/>
        <v>0</v>
      </c>
      <c r="P10" s="30"/>
      <c r="Q10" s="22">
        <f t="shared" si="3"/>
        <v>0</v>
      </c>
      <c r="R10" s="12">
        <v>150</v>
      </c>
      <c r="S10" s="23">
        <f t="shared" si="4"/>
        <v>1575</v>
      </c>
    </row>
    <row r="11" spans="1:19" ht="165" x14ac:dyDescent="0.25">
      <c r="A11" s="9">
        <v>9</v>
      </c>
      <c r="B11" s="8" t="s">
        <v>269</v>
      </c>
      <c r="C11" s="5" t="s">
        <v>270</v>
      </c>
      <c r="D11" s="4"/>
      <c r="E11" s="5"/>
      <c r="F11" s="5"/>
      <c r="G11" s="5"/>
      <c r="H11" s="5" t="s">
        <v>264</v>
      </c>
      <c r="I11" s="5">
        <f>1100+100</f>
        <v>1200</v>
      </c>
      <c r="J11" s="16">
        <v>16.5</v>
      </c>
      <c r="K11" s="15">
        <f t="shared" si="0"/>
        <v>19800</v>
      </c>
      <c r="L11" s="9">
        <v>0</v>
      </c>
      <c r="M11" s="21">
        <f t="shared" si="1"/>
        <v>0</v>
      </c>
      <c r="N11" s="12">
        <v>1000</v>
      </c>
      <c r="O11" s="22">
        <f t="shared" si="2"/>
        <v>16500</v>
      </c>
      <c r="P11" s="26">
        <v>18.899999999999999</v>
      </c>
      <c r="Q11" s="22">
        <f t="shared" si="3"/>
        <v>18900</v>
      </c>
      <c r="R11" s="12">
        <v>200</v>
      </c>
      <c r="S11" s="23">
        <f t="shared" si="4"/>
        <v>3300</v>
      </c>
    </row>
    <row r="12" spans="1:19" ht="150" x14ac:dyDescent="0.25">
      <c r="A12" s="9">
        <v>10</v>
      </c>
      <c r="B12" s="8" t="s">
        <v>26</v>
      </c>
      <c r="C12" s="5" t="s">
        <v>27</v>
      </c>
      <c r="D12" s="4" t="s">
        <v>9</v>
      </c>
      <c r="E12" s="5" t="s">
        <v>10</v>
      </c>
      <c r="F12" s="5" t="s">
        <v>359</v>
      </c>
      <c r="G12" s="5" t="s">
        <v>11</v>
      </c>
      <c r="H12" s="5" t="s">
        <v>264</v>
      </c>
      <c r="I12" s="5">
        <f>5800+350</f>
        <v>6150</v>
      </c>
      <c r="J12" s="16">
        <v>16.899999999999999</v>
      </c>
      <c r="K12" s="15">
        <f t="shared" si="0"/>
        <v>103934.99999999999</v>
      </c>
      <c r="L12" s="9">
        <v>4540</v>
      </c>
      <c r="M12" s="21">
        <f t="shared" si="1"/>
        <v>76726</v>
      </c>
      <c r="N12" s="12"/>
      <c r="O12" s="22">
        <f t="shared" si="2"/>
        <v>0</v>
      </c>
      <c r="P12" s="30"/>
      <c r="Q12" s="22">
        <f t="shared" si="3"/>
        <v>0</v>
      </c>
      <c r="R12" s="12">
        <v>1610</v>
      </c>
      <c r="S12" s="23">
        <f t="shared" si="4"/>
        <v>27208.999999999996</v>
      </c>
    </row>
    <row r="13" spans="1:19" ht="150" x14ac:dyDescent="0.25">
      <c r="A13" s="9">
        <v>11</v>
      </c>
      <c r="B13" s="8" t="s">
        <v>221</v>
      </c>
      <c r="C13" s="5" t="s">
        <v>27</v>
      </c>
      <c r="D13" s="4" t="s">
        <v>9</v>
      </c>
      <c r="E13" s="5" t="s">
        <v>10</v>
      </c>
      <c r="F13" s="5" t="s">
        <v>209</v>
      </c>
      <c r="G13" s="5" t="s">
        <v>11</v>
      </c>
      <c r="H13" s="5" t="s">
        <v>264</v>
      </c>
      <c r="I13" s="5">
        <f>100+50</f>
        <v>150</v>
      </c>
      <c r="J13" s="16">
        <v>45</v>
      </c>
      <c r="K13" s="15">
        <f t="shared" si="0"/>
        <v>6750</v>
      </c>
      <c r="L13" s="9">
        <v>0</v>
      </c>
      <c r="M13" s="21">
        <f t="shared" si="1"/>
        <v>0</v>
      </c>
      <c r="N13" s="12"/>
      <c r="O13" s="22">
        <f t="shared" si="2"/>
        <v>0</v>
      </c>
      <c r="P13" s="28"/>
      <c r="Q13" s="22">
        <f t="shared" si="3"/>
        <v>0</v>
      </c>
      <c r="R13" s="12">
        <v>150</v>
      </c>
      <c r="S13" s="23">
        <f t="shared" si="4"/>
        <v>6750</v>
      </c>
    </row>
    <row r="14" spans="1:19" ht="165" x14ac:dyDescent="0.25">
      <c r="A14" s="9">
        <v>12</v>
      </c>
      <c r="B14" s="8" t="s">
        <v>318</v>
      </c>
      <c r="C14" s="5" t="s">
        <v>322</v>
      </c>
      <c r="D14" s="4"/>
      <c r="E14" s="5" t="s">
        <v>323</v>
      </c>
      <c r="F14" s="5" t="s">
        <v>209</v>
      </c>
      <c r="G14" s="5" t="s">
        <v>11</v>
      </c>
      <c r="H14" s="5" t="s">
        <v>264</v>
      </c>
      <c r="I14" s="5">
        <v>200</v>
      </c>
      <c r="J14" s="16">
        <v>60</v>
      </c>
      <c r="K14" s="15">
        <f t="shared" si="0"/>
        <v>12000</v>
      </c>
      <c r="L14" s="9">
        <v>0</v>
      </c>
      <c r="M14" s="21">
        <f t="shared" si="1"/>
        <v>0</v>
      </c>
      <c r="N14" s="12">
        <v>0</v>
      </c>
      <c r="O14" s="22">
        <f t="shared" si="2"/>
        <v>0</v>
      </c>
      <c r="P14" s="32"/>
      <c r="Q14" s="22">
        <f t="shared" si="3"/>
        <v>0</v>
      </c>
      <c r="R14" s="12">
        <v>200</v>
      </c>
      <c r="S14" s="23">
        <f t="shared" si="4"/>
        <v>12000</v>
      </c>
    </row>
    <row r="15" spans="1:19" ht="90" x14ac:dyDescent="0.25">
      <c r="A15" s="9">
        <v>13</v>
      </c>
      <c r="B15" s="8" t="s">
        <v>324</v>
      </c>
      <c r="C15" s="5"/>
      <c r="D15" s="4"/>
      <c r="E15" s="5" t="s">
        <v>325</v>
      </c>
      <c r="F15" s="5" t="s">
        <v>209</v>
      </c>
      <c r="G15" s="5"/>
      <c r="H15" s="5" t="s">
        <v>264</v>
      </c>
      <c r="I15" s="5">
        <v>200</v>
      </c>
      <c r="J15" s="16">
        <v>50</v>
      </c>
      <c r="K15" s="15">
        <f t="shared" si="0"/>
        <v>10000</v>
      </c>
      <c r="L15" s="9">
        <v>0</v>
      </c>
      <c r="M15" s="21">
        <f t="shared" si="1"/>
        <v>0</v>
      </c>
      <c r="N15" s="12">
        <v>0</v>
      </c>
      <c r="O15" s="22">
        <f t="shared" si="2"/>
        <v>0</v>
      </c>
      <c r="P15" s="32"/>
      <c r="Q15" s="22">
        <f t="shared" si="3"/>
        <v>0</v>
      </c>
      <c r="R15" s="12">
        <v>200</v>
      </c>
      <c r="S15" s="23">
        <f t="shared" si="4"/>
        <v>10000</v>
      </c>
    </row>
    <row r="16" spans="1:19" ht="105" x14ac:dyDescent="0.25">
      <c r="A16" s="9">
        <v>14</v>
      </c>
      <c r="B16" s="8" t="s">
        <v>326</v>
      </c>
      <c r="C16" s="5"/>
      <c r="D16" s="4"/>
      <c r="E16" s="5" t="s">
        <v>325</v>
      </c>
      <c r="F16" s="5" t="s">
        <v>209</v>
      </c>
      <c r="G16" s="5"/>
      <c r="H16" s="5" t="s">
        <v>264</v>
      </c>
      <c r="I16" s="5">
        <v>50</v>
      </c>
      <c r="J16" s="16">
        <v>200</v>
      </c>
      <c r="K16" s="15">
        <f t="shared" si="0"/>
        <v>10000</v>
      </c>
      <c r="L16" s="9">
        <v>0</v>
      </c>
      <c r="M16" s="21">
        <f t="shared" si="1"/>
        <v>0</v>
      </c>
      <c r="N16" s="12">
        <v>0</v>
      </c>
      <c r="O16" s="22">
        <f t="shared" si="2"/>
        <v>0</v>
      </c>
      <c r="P16" s="32"/>
      <c r="Q16" s="22">
        <f t="shared" si="3"/>
        <v>0</v>
      </c>
      <c r="R16" s="12">
        <v>50</v>
      </c>
      <c r="S16" s="23">
        <f t="shared" si="4"/>
        <v>10000</v>
      </c>
    </row>
    <row r="17" spans="1:20" x14ac:dyDescent="0.25">
      <c r="A17" s="74" t="s">
        <v>316</v>
      </c>
      <c r="B17" s="74"/>
      <c r="C17" s="74"/>
      <c r="D17" s="74"/>
      <c r="E17" s="74"/>
      <c r="F17" s="74"/>
      <c r="G17" s="74"/>
      <c r="H17" s="74"/>
      <c r="I17" s="74"/>
      <c r="J17" s="74"/>
      <c r="K17" s="74"/>
      <c r="L17" s="74"/>
      <c r="M17" s="74"/>
      <c r="N17" s="74"/>
      <c r="O17" s="74"/>
      <c r="P17" s="74"/>
      <c r="Q17" s="74"/>
      <c r="R17" s="74"/>
      <c r="S17" s="24"/>
    </row>
    <row r="18" spans="1:20" ht="270" x14ac:dyDescent="0.25">
      <c r="A18" s="9">
        <v>15</v>
      </c>
      <c r="B18" s="8" t="s">
        <v>18</v>
      </c>
      <c r="C18" s="5" t="s">
        <v>19</v>
      </c>
      <c r="D18" s="4" t="s">
        <v>20</v>
      </c>
      <c r="E18" s="5" t="s">
        <v>17</v>
      </c>
      <c r="F18" s="5" t="s">
        <v>359</v>
      </c>
      <c r="G18" s="5" t="s">
        <v>11</v>
      </c>
      <c r="H18" s="5" t="s">
        <v>264</v>
      </c>
      <c r="I18" s="5">
        <v>55</v>
      </c>
      <c r="J18" s="16">
        <v>33</v>
      </c>
      <c r="K18" s="15">
        <f>J18*I18</f>
        <v>1815</v>
      </c>
      <c r="L18" s="9">
        <v>5</v>
      </c>
      <c r="M18" s="21">
        <f>J18*L18</f>
        <v>165</v>
      </c>
      <c r="N18" s="12"/>
      <c r="O18" s="22">
        <f>N18*J18</f>
        <v>0</v>
      </c>
      <c r="P18" s="30"/>
      <c r="Q18" s="22">
        <f>N18*P18</f>
        <v>0</v>
      </c>
      <c r="R18" s="12">
        <v>50</v>
      </c>
      <c r="S18" s="23">
        <f>R18*J18</f>
        <v>1650</v>
      </c>
    </row>
    <row r="19" spans="1:20" ht="195" x14ac:dyDescent="0.25">
      <c r="A19" s="9">
        <v>16</v>
      </c>
      <c r="B19" s="8" t="s">
        <v>21</v>
      </c>
      <c r="C19" s="5" t="s">
        <v>22</v>
      </c>
      <c r="D19" s="4" t="s">
        <v>20</v>
      </c>
      <c r="E19" s="5" t="s">
        <v>23</v>
      </c>
      <c r="F19" s="5" t="s">
        <v>359</v>
      </c>
      <c r="G19" s="5" t="s">
        <v>11</v>
      </c>
      <c r="H19" s="5" t="s">
        <v>264</v>
      </c>
      <c r="I19" s="5">
        <v>220</v>
      </c>
      <c r="J19" s="16">
        <v>3.5</v>
      </c>
      <c r="K19" s="15">
        <f>J19*I19</f>
        <v>770</v>
      </c>
      <c r="L19" s="9">
        <v>200</v>
      </c>
      <c r="M19" s="21">
        <f>J19*L19</f>
        <v>700</v>
      </c>
      <c r="N19" s="12"/>
      <c r="O19" s="22">
        <f>N19*J19</f>
        <v>0</v>
      </c>
      <c r="P19" s="30"/>
      <c r="Q19" s="22">
        <f>N19*P19</f>
        <v>0</v>
      </c>
      <c r="R19" s="12">
        <v>20</v>
      </c>
      <c r="S19" s="23">
        <f>R19*J19</f>
        <v>70</v>
      </c>
    </row>
    <row r="20" spans="1:20" x14ac:dyDescent="0.25">
      <c r="A20" s="74" t="s">
        <v>327</v>
      </c>
      <c r="B20" s="74"/>
      <c r="C20" s="74"/>
      <c r="D20" s="74"/>
      <c r="E20" s="74"/>
      <c r="F20" s="74"/>
      <c r="G20" s="74"/>
      <c r="H20" s="74"/>
      <c r="I20" s="74"/>
      <c r="J20" s="74"/>
      <c r="K20" s="74"/>
      <c r="L20" s="74"/>
      <c r="M20" s="74"/>
      <c r="N20" s="74"/>
      <c r="O20" s="74"/>
      <c r="P20" s="74"/>
      <c r="Q20" s="74"/>
      <c r="R20" s="74">
        <v>0</v>
      </c>
      <c r="S20" s="74"/>
      <c r="T20" s="74"/>
    </row>
    <row r="21" spans="1:20" ht="405" x14ac:dyDescent="0.25">
      <c r="A21" s="9">
        <v>17</v>
      </c>
      <c r="B21" s="8" t="s">
        <v>28</v>
      </c>
      <c r="C21" s="5" t="s">
        <v>29</v>
      </c>
      <c r="D21" s="4" t="s">
        <v>20</v>
      </c>
      <c r="E21" s="5" t="s">
        <v>30</v>
      </c>
      <c r="F21" s="5" t="s">
        <v>359</v>
      </c>
      <c r="G21" s="5" t="s">
        <v>11</v>
      </c>
      <c r="H21" s="5" t="s">
        <v>264</v>
      </c>
      <c r="I21" s="5">
        <v>1550</v>
      </c>
      <c r="J21" s="16">
        <v>3.3</v>
      </c>
      <c r="K21" s="15">
        <f>J21*I21</f>
        <v>5115</v>
      </c>
      <c r="L21" s="9">
        <v>1100</v>
      </c>
      <c r="M21" s="21">
        <f>J21*L21</f>
        <v>3630</v>
      </c>
      <c r="N21" s="12"/>
      <c r="O21" s="22">
        <f>N21*J21</f>
        <v>0</v>
      </c>
      <c r="P21" s="30"/>
      <c r="Q21" s="22">
        <f>P21*N21</f>
        <v>0</v>
      </c>
      <c r="R21" s="12">
        <v>450</v>
      </c>
      <c r="S21" s="23">
        <f>L21*J21</f>
        <v>3630</v>
      </c>
    </row>
    <row r="22" spans="1:20" ht="409.5" x14ac:dyDescent="0.25">
      <c r="A22" s="9">
        <v>18</v>
      </c>
      <c r="B22" s="8" t="s">
        <v>40</v>
      </c>
      <c r="C22" s="5" t="s">
        <v>41</v>
      </c>
      <c r="D22" s="4" t="s">
        <v>20</v>
      </c>
      <c r="E22" s="5" t="s">
        <v>42</v>
      </c>
      <c r="F22" s="5" t="s">
        <v>359</v>
      </c>
      <c r="G22" s="5" t="s">
        <v>11</v>
      </c>
      <c r="H22" s="5" t="s">
        <v>264</v>
      </c>
      <c r="I22" s="5">
        <v>539</v>
      </c>
      <c r="J22" s="16">
        <v>12.5</v>
      </c>
      <c r="K22" s="15">
        <f t="shared" ref="K22:K31" si="5">J22*I22</f>
        <v>6737.5</v>
      </c>
      <c r="L22" s="9">
        <v>310</v>
      </c>
      <c r="M22" s="21">
        <f t="shared" ref="M22:M31" si="6">J22*L22</f>
        <v>3875</v>
      </c>
      <c r="N22" s="12"/>
      <c r="O22" s="22">
        <f t="shared" ref="O22:O31" si="7">N22*J22</f>
        <v>0</v>
      </c>
      <c r="P22" s="30"/>
      <c r="Q22" s="22">
        <f t="shared" ref="Q22:Q31" si="8">P22*N22</f>
        <v>0</v>
      </c>
      <c r="R22" s="12">
        <v>229</v>
      </c>
      <c r="S22" s="23">
        <f t="shared" ref="S22:S31" si="9">L22*J22</f>
        <v>3875</v>
      </c>
    </row>
    <row r="23" spans="1:20" ht="375" x14ac:dyDescent="0.25">
      <c r="A23" s="9">
        <v>19</v>
      </c>
      <c r="B23" s="8" t="s">
        <v>43</v>
      </c>
      <c r="C23" s="5" t="s">
        <v>44</v>
      </c>
      <c r="D23" s="4" t="s">
        <v>20</v>
      </c>
      <c r="E23" s="5" t="s">
        <v>42</v>
      </c>
      <c r="F23" s="5" t="s">
        <v>359</v>
      </c>
      <c r="G23" s="5" t="s">
        <v>11</v>
      </c>
      <c r="H23" s="5" t="s">
        <v>264</v>
      </c>
      <c r="I23" s="5">
        <v>735</v>
      </c>
      <c r="J23" s="16">
        <v>46</v>
      </c>
      <c r="K23" s="15">
        <f t="shared" si="5"/>
        <v>33810</v>
      </c>
      <c r="L23" s="9">
        <v>405</v>
      </c>
      <c r="M23" s="21">
        <f t="shared" si="6"/>
        <v>18630</v>
      </c>
      <c r="N23" s="12"/>
      <c r="O23" s="22">
        <f t="shared" si="7"/>
        <v>0</v>
      </c>
      <c r="P23" s="30"/>
      <c r="Q23" s="22">
        <f t="shared" si="8"/>
        <v>0</v>
      </c>
      <c r="R23" s="12">
        <v>330</v>
      </c>
      <c r="S23" s="23">
        <f t="shared" si="9"/>
        <v>18630</v>
      </c>
    </row>
    <row r="24" spans="1:20" ht="405" x14ac:dyDescent="0.25">
      <c r="A24" s="9">
        <v>20</v>
      </c>
      <c r="B24" s="8" t="s">
        <v>31</v>
      </c>
      <c r="C24" s="5" t="s">
        <v>32</v>
      </c>
      <c r="D24" s="4" t="s">
        <v>33</v>
      </c>
      <c r="E24" s="5" t="s">
        <v>30</v>
      </c>
      <c r="F24" s="5" t="s">
        <v>359</v>
      </c>
      <c r="G24" s="5" t="s">
        <v>11</v>
      </c>
      <c r="H24" s="5" t="s">
        <v>264</v>
      </c>
      <c r="I24" s="5">
        <f>9150+300</f>
        <v>9450</v>
      </c>
      <c r="J24" s="16">
        <v>3.6</v>
      </c>
      <c r="K24" s="15">
        <f t="shared" si="5"/>
        <v>34020</v>
      </c>
      <c r="L24" s="9">
        <v>3330</v>
      </c>
      <c r="M24" s="21">
        <f t="shared" si="6"/>
        <v>11988</v>
      </c>
      <c r="N24" s="12">
        <v>1000</v>
      </c>
      <c r="O24" s="22">
        <f t="shared" si="7"/>
        <v>3600</v>
      </c>
      <c r="P24" s="30">
        <v>3.5</v>
      </c>
      <c r="Q24" s="22">
        <f t="shared" si="8"/>
        <v>3500</v>
      </c>
      <c r="R24" s="12">
        <v>5120</v>
      </c>
      <c r="S24" s="23">
        <f t="shared" si="9"/>
        <v>11988</v>
      </c>
    </row>
    <row r="25" spans="1:20" ht="375" x14ac:dyDescent="0.25">
      <c r="A25" s="9">
        <v>21</v>
      </c>
      <c r="B25" s="8" t="s">
        <v>34</v>
      </c>
      <c r="C25" s="5" t="s">
        <v>35</v>
      </c>
      <c r="D25" s="4" t="s">
        <v>33</v>
      </c>
      <c r="E25" s="5" t="s">
        <v>30</v>
      </c>
      <c r="F25" s="5" t="s">
        <v>359</v>
      </c>
      <c r="G25" s="5" t="s">
        <v>11</v>
      </c>
      <c r="H25" s="5" t="s">
        <v>264</v>
      </c>
      <c r="I25" s="5">
        <f>10130+700</f>
        <v>10830</v>
      </c>
      <c r="J25" s="16">
        <v>1.9</v>
      </c>
      <c r="K25" s="15">
        <f t="shared" si="5"/>
        <v>20577</v>
      </c>
      <c r="L25" s="9">
        <v>4230</v>
      </c>
      <c r="M25" s="21">
        <f t="shared" si="6"/>
        <v>8037</v>
      </c>
      <c r="N25" s="12">
        <v>1000</v>
      </c>
      <c r="O25" s="22">
        <f t="shared" si="7"/>
        <v>1900</v>
      </c>
      <c r="P25" s="30">
        <v>2.69</v>
      </c>
      <c r="Q25" s="22">
        <f t="shared" si="8"/>
        <v>2690</v>
      </c>
      <c r="R25" s="12">
        <v>5600</v>
      </c>
      <c r="S25" s="23">
        <f t="shared" si="9"/>
        <v>8037</v>
      </c>
    </row>
    <row r="26" spans="1:20" ht="375" x14ac:dyDescent="0.25">
      <c r="A26" s="9">
        <v>22</v>
      </c>
      <c r="B26" s="8" t="s">
        <v>36</v>
      </c>
      <c r="C26" s="5" t="s">
        <v>37</v>
      </c>
      <c r="D26" s="4" t="s">
        <v>33</v>
      </c>
      <c r="E26" s="5" t="s">
        <v>30</v>
      </c>
      <c r="F26" s="5" t="s">
        <v>359</v>
      </c>
      <c r="G26" s="5" t="s">
        <v>11</v>
      </c>
      <c r="H26" s="5" t="s">
        <v>264</v>
      </c>
      <c r="I26" s="5">
        <f>10680+1100</f>
        <v>11780</v>
      </c>
      <c r="J26" s="16">
        <v>1.8</v>
      </c>
      <c r="K26" s="15">
        <f t="shared" si="5"/>
        <v>21204</v>
      </c>
      <c r="L26" s="9">
        <v>4430</v>
      </c>
      <c r="M26" s="21">
        <f t="shared" si="6"/>
        <v>7974</v>
      </c>
      <c r="N26" s="12">
        <v>1000</v>
      </c>
      <c r="O26" s="22">
        <f t="shared" si="7"/>
        <v>1800</v>
      </c>
      <c r="P26" s="30">
        <v>2.35</v>
      </c>
      <c r="Q26" s="22">
        <f t="shared" si="8"/>
        <v>2350</v>
      </c>
      <c r="R26" s="12">
        <v>6350</v>
      </c>
      <c r="S26" s="23">
        <f t="shared" si="9"/>
        <v>7974</v>
      </c>
    </row>
    <row r="27" spans="1:20" ht="375" x14ac:dyDescent="0.25">
      <c r="A27" s="9">
        <v>23</v>
      </c>
      <c r="B27" s="8" t="s">
        <v>38</v>
      </c>
      <c r="C27" s="5" t="s">
        <v>39</v>
      </c>
      <c r="D27" s="4" t="s">
        <v>33</v>
      </c>
      <c r="E27" s="5" t="s">
        <v>30</v>
      </c>
      <c r="F27" s="5" t="s">
        <v>359</v>
      </c>
      <c r="G27" s="5" t="s">
        <v>11</v>
      </c>
      <c r="H27" s="5" t="s">
        <v>264</v>
      </c>
      <c r="I27" s="5">
        <f>4030+100</f>
        <v>4130</v>
      </c>
      <c r="J27" s="16">
        <v>2</v>
      </c>
      <c r="K27" s="15">
        <f t="shared" si="5"/>
        <v>8260</v>
      </c>
      <c r="L27" s="9">
        <v>4000</v>
      </c>
      <c r="M27" s="21">
        <f t="shared" si="6"/>
        <v>8000</v>
      </c>
      <c r="N27" s="12"/>
      <c r="O27" s="22">
        <f t="shared" si="7"/>
        <v>0</v>
      </c>
      <c r="P27" s="30"/>
      <c r="Q27" s="22">
        <f t="shared" si="8"/>
        <v>0</v>
      </c>
      <c r="R27" s="12">
        <v>130</v>
      </c>
      <c r="S27" s="23">
        <f t="shared" si="9"/>
        <v>8000</v>
      </c>
    </row>
    <row r="28" spans="1:20" ht="409.5" x14ac:dyDescent="0.25">
      <c r="A28" s="9">
        <v>24</v>
      </c>
      <c r="B28" s="8" t="s">
        <v>45</v>
      </c>
      <c r="C28" s="5" t="s">
        <v>46</v>
      </c>
      <c r="D28" s="4" t="s">
        <v>20</v>
      </c>
      <c r="E28" s="5" t="s">
        <v>30</v>
      </c>
      <c r="F28" s="5" t="s">
        <v>359</v>
      </c>
      <c r="G28" s="5" t="s">
        <v>11</v>
      </c>
      <c r="H28" s="5" t="s">
        <v>264</v>
      </c>
      <c r="I28" s="5">
        <v>24060</v>
      </c>
      <c r="J28" s="16">
        <v>2.8</v>
      </c>
      <c r="K28" s="15">
        <f t="shared" si="5"/>
        <v>67368</v>
      </c>
      <c r="L28" s="9">
        <v>3510</v>
      </c>
      <c r="M28" s="21">
        <f t="shared" si="6"/>
        <v>9828</v>
      </c>
      <c r="N28" s="12">
        <v>20000</v>
      </c>
      <c r="O28" s="22">
        <f t="shared" si="7"/>
        <v>56000</v>
      </c>
      <c r="P28" s="30">
        <v>1.45</v>
      </c>
      <c r="Q28" s="22">
        <f t="shared" si="8"/>
        <v>29000</v>
      </c>
      <c r="R28" s="12">
        <v>550</v>
      </c>
      <c r="S28" s="23">
        <f t="shared" si="9"/>
        <v>9828</v>
      </c>
    </row>
    <row r="29" spans="1:20" ht="345" x14ac:dyDescent="0.25">
      <c r="A29" s="9">
        <v>25</v>
      </c>
      <c r="B29" s="10" t="s">
        <v>276</v>
      </c>
      <c r="C29" s="6" t="s">
        <v>277</v>
      </c>
      <c r="D29" s="4" t="s">
        <v>278</v>
      </c>
      <c r="E29" s="5" t="s">
        <v>30</v>
      </c>
      <c r="F29" s="5" t="s">
        <v>209</v>
      </c>
      <c r="G29" s="5" t="s">
        <v>11</v>
      </c>
      <c r="H29" s="5" t="s">
        <v>264</v>
      </c>
      <c r="I29" s="5">
        <f>1000+300</f>
        <v>1300</v>
      </c>
      <c r="J29" s="16">
        <v>1.9</v>
      </c>
      <c r="K29" s="15">
        <f t="shared" si="5"/>
        <v>2470</v>
      </c>
      <c r="L29" s="9">
        <v>0</v>
      </c>
      <c r="M29" s="21">
        <f t="shared" si="6"/>
        <v>0</v>
      </c>
      <c r="N29" s="12"/>
      <c r="O29" s="22">
        <f t="shared" si="7"/>
        <v>0</v>
      </c>
      <c r="P29" s="27"/>
      <c r="Q29" s="22">
        <f t="shared" si="8"/>
        <v>0</v>
      </c>
      <c r="R29" s="12">
        <v>1300</v>
      </c>
      <c r="S29" s="23">
        <f t="shared" si="9"/>
        <v>0</v>
      </c>
    </row>
    <row r="30" spans="1:20" ht="345" x14ac:dyDescent="0.25">
      <c r="A30" s="9">
        <v>26</v>
      </c>
      <c r="B30" s="10" t="s">
        <v>279</v>
      </c>
      <c r="C30" s="6" t="s">
        <v>280</v>
      </c>
      <c r="D30" s="4" t="s">
        <v>278</v>
      </c>
      <c r="E30" s="5" t="s">
        <v>30</v>
      </c>
      <c r="F30" s="5" t="s">
        <v>209</v>
      </c>
      <c r="G30" s="5" t="s">
        <v>11</v>
      </c>
      <c r="H30" s="5" t="s">
        <v>264</v>
      </c>
      <c r="I30" s="5">
        <f>1000+500</f>
        <v>1500</v>
      </c>
      <c r="J30" s="16">
        <v>1.9</v>
      </c>
      <c r="K30" s="15">
        <f t="shared" si="5"/>
        <v>2850</v>
      </c>
      <c r="L30" s="9">
        <v>0</v>
      </c>
      <c r="M30" s="21">
        <f t="shared" si="6"/>
        <v>0</v>
      </c>
      <c r="N30" s="12"/>
      <c r="O30" s="22">
        <f t="shared" si="7"/>
        <v>0</v>
      </c>
      <c r="P30" s="27"/>
      <c r="Q30" s="22">
        <f t="shared" si="8"/>
        <v>0</v>
      </c>
      <c r="R30" s="12">
        <v>1500</v>
      </c>
      <c r="S30" s="23">
        <f t="shared" si="9"/>
        <v>0</v>
      </c>
    </row>
    <row r="31" spans="1:20" ht="345" x14ac:dyDescent="0.25">
      <c r="A31" s="9">
        <v>27</v>
      </c>
      <c r="B31" s="10" t="s">
        <v>281</v>
      </c>
      <c r="C31" s="6" t="s">
        <v>282</v>
      </c>
      <c r="D31" s="4" t="s">
        <v>278</v>
      </c>
      <c r="E31" s="5" t="s">
        <v>30</v>
      </c>
      <c r="F31" s="5" t="s">
        <v>209</v>
      </c>
      <c r="G31" s="5" t="s">
        <v>11</v>
      </c>
      <c r="H31" s="5" t="s">
        <v>264</v>
      </c>
      <c r="I31" s="5">
        <v>1000</v>
      </c>
      <c r="J31" s="16">
        <v>1.9</v>
      </c>
      <c r="K31" s="15">
        <f t="shared" si="5"/>
        <v>1900</v>
      </c>
      <c r="L31" s="9">
        <v>0</v>
      </c>
      <c r="M31" s="21">
        <f t="shared" si="6"/>
        <v>0</v>
      </c>
      <c r="N31" s="12"/>
      <c r="O31" s="22">
        <f t="shared" si="7"/>
        <v>0</v>
      </c>
      <c r="P31" s="27"/>
      <c r="Q31" s="22">
        <f t="shared" si="8"/>
        <v>0</v>
      </c>
      <c r="R31" s="12">
        <v>1000</v>
      </c>
      <c r="S31" s="23">
        <f t="shared" si="9"/>
        <v>0</v>
      </c>
    </row>
    <row r="32" spans="1:20" x14ac:dyDescent="0.25">
      <c r="A32" s="74" t="s">
        <v>47</v>
      </c>
      <c r="B32" s="74"/>
      <c r="C32" s="74"/>
      <c r="D32" s="74"/>
      <c r="E32" s="74"/>
      <c r="F32" s="74"/>
      <c r="G32" s="74"/>
      <c r="H32" s="74"/>
      <c r="I32" s="74"/>
      <c r="J32" s="74"/>
      <c r="K32" s="74"/>
      <c r="L32" s="74"/>
      <c r="M32" s="74"/>
      <c r="N32" s="74"/>
      <c r="O32" s="74"/>
      <c r="P32" s="74"/>
      <c r="Q32" s="74"/>
      <c r="R32" s="74">
        <v>0</v>
      </c>
      <c r="S32" s="74"/>
      <c r="T32" s="74"/>
    </row>
    <row r="33" spans="1:20" ht="360" x14ac:dyDescent="0.25">
      <c r="A33" s="9">
        <v>28</v>
      </c>
      <c r="B33" s="8" t="s">
        <v>48</v>
      </c>
      <c r="C33" s="5" t="s">
        <v>49</v>
      </c>
      <c r="D33" s="4" t="s">
        <v>50</v>
      </c>
      <c r="E33" s="5" t="s">
        <v>17</v>
      </c>
      <c r="F33" s="5" t="s">
        <v>359</v>
      </c>
      <c r="G33" s="5" t="s">
        <v>11</v>
      </c>
      <c r="H33" s="5" t="s">
        <v>264</v>
      </c>
      <c r="I33" s="5">
        <v>1210</v>
      </c>
      <c r="J33" s="18">
        <v>41</v>
      </c>
      <c r="K33" s="15">
        <f>J33*I33</f>
        <v>49610</v>
      </c>
      <c r="L33" s="9">
        <v>745</v>
      </c>
      <c r="M33" s="21">
        <f>J33*L33</f>
        <v>30545</v>
      </c>
      <c r="N33" s="12"/>
      <c r="O33" s="22">
        <f>N33*J33</f>
        <v>0</v>
      </c>
      <c r="P33" s="30"/>
      <c r="Q33" s="22">
        <f>P33*N33</f>
        <v>0</v>
      </c>
      <c r="R33" s="12">
        <v>465</v>
      </c>
      <c r="S33" s="23">
        <f>R33*J33</f>
        <v>19065</v>
      </c>
    </row>
    <row r="34" spans="1:20" ht="409.5" x14ac:dyDescent="0.25">
      <c r="A34" s="11">
        <v>29</v>
      </c>
      <c r="B34" s="8" t="s">
        <v>328</v>
      </c>
      <c r="C34" s="2" t="s">
        <v>329</v>
      </c>
      <c r="D34" s="2" t="s">
        <v>196</v>
      </c>
      <c r="E34" s="2" t="s">
        <v>195</v>
      </c>
      <c r="F34" s="2" t="s">
        <v>209</v>
      </c>
      <c r="G34" s="2" t="s">
        <v>11</v>
      </c>
      <c r="H34" s="5" t="s">
        <v>264</v>
      </c>
      <c r="I34" s="5">
        <f>400+50</f>
        <v>450</v>
      </c>
      <c r="J34" s="18">
        <v>160</v>
      </c>
      <c r="K34" s="15">
        <f t="shared" ref="K34:K45" si="10">J34*I34</f>
        <v>72000</v>
      </c>
      <c r="L34" s="9">
        <v>100</v>
      </c>
      <c r="M34" s="21">
        <f t="shared" ref="M34:M45" si="11">J34*L34</f>
        <v>16000</v>
      </c>
      <c r="N34" s="12">
        <v>300</v>
      </c>
      <c r="O34" s="22">
        <f t="shared" ref="O34:O45" si="12">N34*J34</f>
        <v>48000</v>
      </c>
      <c r="P34" s="27">
        <v>108.5</v>
      </c>
      <c r="Q34" s="22">
        <f t="shared" ref="Q34:Q45" si="13">P34*N34</f>
        <v>32550</v>
      </c>
      <c r="R34" s="12">
        <v>50</v>
      </c>
      <c r="S34" s="23">
        <f t="shared" ref="S34:S45" si="14">R34*J34</f>
        <v>8000</v>
      </c>
    </row>
    <row r="35" spans="1:20" ht="390" x14ac:dyDescent="0.25">
      <c r="A35" s="9">
        <v>30</v>
      </c>
      <c r="B35" s="8" t="s">
        <v>51</v>
      </c>
      <c r="C35" s="5" t="s">
        <v>52</v>
      </c>
      <c r="D35" s="4" t="s">
        <v>50</v>
      </c>
      <c r="E35" s="5" t="s">
        <v>17</v>
      </c>
      <c r="F35" s="5" t="s">
        <v>359</v>
      </c>
      <c r="G35" s="5" t="s">
        <v>11</v>
      </c>
      <c r="H35" s="5" t="s">
        <v>264</v>
      </c>
      <c r="I35" s="5">
        <v>1155</v>
      </c>
      <c r="J35" s="18">
        <v>51</v>
      </c>
      <c r="K35" s="15">
        <f t="shared" si="10"/>
        <v>58905</v>
      </c>
      <c r="L35" s="9">
        <v>805</v>
      </c>
      <c r="M35" s="21">
        <f t="shared" si="11"/>
        <v>41055</v>
      </c>
      <c r="N35" s="12"/>
      <c r="O35" s="22">
        <f t="shared" si="12"/>
        <v>0</v>
      </c>
      <c r="P35" s="30"/>
      <c r="Q35" s="22">
        <f t="shared" si="13"/>
        <v>0</v>
      </c>
      <c r="R35" s="12">
        <v>350</v>
      </c>
      <c r="S35" s="23">
        <f t="shared" si="14"/>
        <v>17850</v>
      </c>
    </row>
    <row r="36" spans="1:20" ht="409.5" x14ac:dyDescent="0.25">
      <c r="A36" s="11">
        <v>31</v>
      </c>
      <c r="B36" s="8" t="s">
        <v>330</v>
      </c>
      <c r="C36" s="2" t="s">
        <v>331</v>
      </c>
      <c r="D36" s="2" t="s">
        <v>196</v>
      </c>
      <c r="E36" s="2" t="s">
        <v>195</v>
      </c>
      <c r="F36" s="2" t="s">
        <v>209</v>
      </c>
      <c r="G36" s="2" t="s">
        <v>11</v>
      </c>
      <c r="H36" s="5" t="s">
        <v>264</v>
      </c>
      <c r="I36" s="5">
        <f>300+20</f>
        <v>320</v>
      </c>
      <c r="J36" s="18">
        <v>160</v>
      </c>
      <c r="K36" s="15">
        <f t="shared" si="10"/>
        <v>51200</v>
      </c>
      <c r="L36" s="9">
        <v>100</v>
      </c>
      <c r="M36" s="21">
        <f t="shared" si="11"/>
        <v>16000</v>
      </c>
      <c r="N36" s="12">
        <v>200</v>
      </c>
      <c r="O36" s="22">
        <f t="shared" si="12"/>
        <v>32000</v>
      </c>
      <c r="P36" s="27">
        <v>129.5</v>
      </c>
      <c r="Q36" s="22">
        <f t="shared" si="13"/>
        <v>25900</v>
      </c>
      <c r="R36" s="12">
        <v>20</v>
      </c>
      <c r="S36" s="23">
        <f t="shared" si="14"/>
        <v>3200</v>
      </c>
    </row>
    <row r="37" spans="1:20" ht="285" x14ac:dyDescent="0.25">
      <c r="A37" s="9">
        <v>32</v>
      </c>
      <c r="B37" s="8" t="s">
        <v>271</v>
      </c>
      <c r="C37" s="2" t="s">
        <v>272</v>
      </c>
      <c r="D37" s="1" t="s">
        <v>170</v>
      </c>
      <c r="E37" s="2"/>
      <c r="F37" s="2" t="s">
        <v>209</v>
      </c>
      <c r="G37" s="2" t="s">
        <v>11</v>
      </c>
      <c r="H37" s="5" t="s">
        <v>264</v>
      </c>
      <c r="I37" s="5">
        <f>600+20</f>
        <v>620</v>
      </c>
      <c r="J37" s="18">
        <v>30</v>
      </c>
      <c r="K37" s="15">
        <f t="shared" si="10"/>
        <v>18600</v>
      </c>
      <c r="L37" s="9">
        <v>0</v>
      </c>
      <c r="M37" s="21">
        <f t="shared" si="11"/>
        <v>0</v>
      </c>
      <c r="N37" s="12">
        <v>600</v>
      </c>
      <c r="O37" s="22">
        <f t="shared" si="12"/>
        <v>18000</v>
      </c>
      <c r="P37" s="27">
        <v>29.5</v>
      </c>
      <c r="Q37" s="22">
        <f t="shared" si="13"/>
        <v>17700</v>
      </c>
      <c r="R37" s="12">
        <v>20</v>
      </c>
      <c r="S37" s="23">
        <f t="shared" si="14"/>
        <v>600</v>
      </c>
    </row>
    <row r="38" spans="1:20" ht="360" x14ac:dyDescent="0.25">
      <c r="A38" s="11">
        <v>33</v>
      </c>
      <c r="B38" s="8" t="s">
        <v>332</v>
      </c>
      <c r="C38" s="2" t="s">
        <v>205</v>
      </c>
      <c r="D38" s="1" t="s">
        <v>170</v>
      </c>
      <c r="E38" s="2" t="s">
        <v>195</v>
      </c>
      <c r="F38" s="2" t="s">
        <v>209</v>
      </c>
      <c r="G38" s="2" t="s">
        <v>11</v>
      </c>
      <c r="H38" s="5" t="s">
        <v>264</v>
      </c>
      <c r="I38" s="5">
        <v>1390</v>
      </c>
      <c r="J38" s="18">
        <v>130</v>
      </c>
      <c r="K38" s="15">
        <f t="shared" si="10"/>
        <v>180700</v>
      </c>
      <c r="L38" s="9">
        <v>140</v>
      </c>
      <c r="M38" s="21">
        <f t="shared" si="11"/>
        <v>18200</v>
      </c>
      <c r="N38" s="12"/>
      <c r="O38" s="22">
        <f t="shared" si="12"/>
        <v>0</v>
      </c>
      <c r="P38" s="27"/>
      <c r="Q38" s="22">
        <f t="shared" si="13"/>
        <v>0</v>
      </c>
      <c r="R38" s="12">
        <v>1250</v>
      </c>
      <c r="S38" s="23">
        <f t="shared" si="14"/>
        <v>162500</v>
      </c>
    </row>
    <row r="39" spans="1:20" ht="150" x14ac:dyDescent="0.25">
      <c r="A39" s="9">
        <v>34</v>
      </c>
      <c r="B39" s="8" t="s">
        <v>333</v>
      </c>
      <c r="C39" s="2" t="s">
        <v>211</v>
      </c>
      <c r="D39" s="1" t="s">
        <v>170</v>
      </c>
      <c r="E39" s="5" t="s">
        <v>88</v>
      </c>
      <c r="F39" s="2" t="s">
        <v>209</v>
      </c>
      <c r="G39" s="3"/>
      <c r="H39" s="5" t="s">
        <v>264</v>
      </c>
      <c r="I39" s="5">
        <f>1000+20</f>
        <v>1020</v>
      </c>
      <c r="J39" s="18">
        <v>35</v>
      </c>
      <c r="K39" s="15">
        <f t="shared" si="10"/>
        <v>35700</v>
      </c>
      <c r="L39" s="9">
        <v>0</v>
      </c>
      <c r="M39" s="21">
        <f t="shared" si="11"/>
        <v>0</v>
      </c>
      <c r="N39" s="12">
        <v>400</v>
      </c>
      <c r="O39" s="22">
        <f t="shared" si="12"/>
        <v>14000</v>
      </c>
      <c r="P39" s="27">
        <v>32</v>
      </c>
      <c r="Q39" s="22">
        <f t="shared" si="13"/>
        <v>12800</v>
      </c>
      <c r="R39" s="12">
        <v>620</v>
      </c>
      <c r="S39" s="23">
        <f t="shared" si="14"/>
        <v>21700</v>
      </c>
    </row>
    <row r="40" spans="1:20" ht="315" x14ac:dyDescent="0.25">
      <c r="A40" s="11">
        <v>35</v>
      </c>
      <c r="B40" s="8" t="s">
        <v>222</v>
      </c>
      <c r="C40" s="2" t="s">
        <v>223</v>
      </c>
      <c r="D40" s="1" t="s">
        <v>224</v>
      </c>
      <c r="E40" s="2" t="s">
        <v>17</v>
      </c>
      <c r="F40" s="2" t="s">
        <v>209</v>
      </c>
      <c r="G40" s="2" t="s">
        <v>11</v>
      </c>
      <c r="H40" s="5" t="s">
        <v>264</v>
      </c>
      <c r="I40" s="5">
        <f>100+100</f>
        <v>200</v>
      </c>
      <c r="J40" s="18">
        <v>36.5</v>
      </c>
      <c r="K40" s="15">
        <f t="shared" si="10"/>
        <v>7300</v>
      </c>
      <c r="L40" s="9">
        <v>0</v>
      </c>
      <c r="M40" s="21">
        <f t="shared" si="11"/>
        <v>0</v>
      </c>
      <c r="N40" s="12"/>
      <c r="O40" s="22">
        <f t="shared" si="12"/>
        <v>0</v>
      </c>
      <c r="P40" s="28"/>
      <c r="Q40" s="22">
        <f t="shared" si="13"/>
        <v>0</v>
      </c>
      <c r="R40" s="12">
        <v>200</v>
      </c>
      <c r="S40" s="23">
        <f t="shared" si="14"/>
        <v>7300</v>
      </c>
    </row>
    <row r="41" spans="1:20" ht="409.5" x14ac:dyDescent="0.25">
      <c r="A41" s="9">
        <v>36</v>
      </c>
      <c r="B41" s="8" t="s">
        <v>283</v>
      </c>
      <c r="C41" s="5" t="s">
        <v>284</v>
      </c>
      <c r="D41" s="4" t="s">
        <v>33</v>
      </c>
      <c r="E41" s="5" t="s">
        <v>42</v>
      </c>
      <c r="F41" s="5" t="s">
        <v>209</v>
      </c>
      <c r="G41" s="5" t="s">
        <v>11</v>
      </c>
      <c r="H41" s="5" t="s">
        <v>264</v>
      </c>
      <c r="I41" s="5">
        <v>30</v>
      </c>
      <c r="J41" s="18">
        <v>153.65</v>
      </c>
      <c r="K41" s="15">
        <f t="shared" si="10"/>
        <v>4609.5</v>
      </c>
      <c r="L41" s="9">
        <v>0</v>
      </c>
      <c r="M41" s="21">
        <f t="shared" si="11"/>
        <v>0</v>
      </c>
      <c r="N41" s="12"/>
      <c r="O41" s="22">
        <f t="shared" si="12"/>
        <v>0</v>
      </c>
      <c r="P41" s="27"/>
      <c r="Q41" s="22">
        <f t="shared" si="13"/>
        <v>0</v>
      </c>
      <c r="R41" s="12">
        <v>30</v>
      </c>
      <c r="S41" s="23">
        <f t="shared" si="14"/>
        <v>4609.5</v>
      </c>
    </row>
    <row r="42" spans="1:20" ht="345" x14ac:dyDescent="0.25">
      <c r="A42" s="11">
        <v>37</v>
      </c>
      <c r="B42" s="8" t="s">
        <v>285</v>
      </c>
      <c r="C42" s="5" t="s">
        <v>286</v>
      </c>
      <c r="D42" s="4" t="s">
        <v>287</v>
      </c>
      <c r="E42" s="5" t="s">
        <v>17</v>
      </c>
      <c r="F42" s="5" t="s">
        <v>209</v>
      </c>
      <c r="G42" s="5" t="s">
        <v>11</v>
      </c>
      <c r="H42" s="5" t="s">
        <v>264</v>
      </c>
      <c r="I42" s="5">
        <v>20</v>
      </c>
      <c r="J42" s="18">
        <v>18.05</v>
      </c>
      <c r="K42" s="15">
        <f t="shared" si="10"/>
        <v>361</v>
      </c>
      <c r="L42" s="9">
        <v>0</v>
      </c>
      <c r="M42" s="21">
        <f t="shared" si="11"/>
        <v>0</v>
      </c>
      <c r="N42" s="12"/>
      <c r="O42" s="22">
        <f t="shared" si="12"/>
        <v>0</v>
      </c>
      <c r="P42" s="27"/>
      <c r="Q42" s="22">
        <f t="shared" si="13"/>
        <v>0</v>
      </c>
      <c r="R42" s="12">
        <v>20</v>
      </c>
      <c r="S42" s="23">
        <f t="shared" si="14"/>
        <v>361</v>
      </c>
    </row>
    <row r="43" spans="1:20" ht="390" x14ac:dyDescent="0.25">
      <c r="A43" s="9">
        <v>38</v>
      </c>
      <c r="B43" s="8" t="s">
        <v>288</v>
      </c>
      <c r="C43" s="5" t="s">
        <v>289</v>
      </c>
      <c r="D43" s="4" t="s">
        <v>287</v>
      </c>
      <c r="E43" s="5" t="s">
        <v>17</v>
      </c>
      <c r="F43" s="5" t="s">
        <v>209</v>
      </c>
      <c r="G43" s="5" t="s">
        <v>11</v>
      </c>
      <c r="H43" s="5" t="s">
        <v>264</v>
      </c>
      <c r="I43" s="5">
        <v>20</v>
      </c>
      <c r="J43" s="18">
        <v>14.15</v>
      </c>
      <c r="K43" s="15">
        <f t="shared" si="10"/>
        <v>283</v>
      </c>
      <c r="L43" s="9">
        <v>0</v>
      </c>
      <c r="M43" s="21">
        <f t="shared" si="11"/>
        <v>0</v>
      </c>
      <c r="N43" s="12"/>
      <c r="O43" s="22">
        <f t="shared" si="12"/>
        <v>0</v>
      </c>
      <c r="P43" s="27"/>
      <c r="Q43" s="22">
        <f t="shared" si="13"/>
        <v>0</v>
      </c>
      <c r="R43" s="12">
        <v>20</v>
      </c>
      <c r="S43" s="23">
        <f t="shared" si="14"/>
        <v>283</v>
      </c>
    </row>
    <row r="44" spans="1:20" ht="105" x14ac:dyDescent="0.25">
      <c r="A44" s="11">
        <v>39</v>
      </c>
      <c r="B44" s="8" t="s">
        <v>334</v>
      </c>
      <c r="C44" s="4" t="s">
        <v>212</v>
      </c>
      <c r="D44" s="4"/>
      <c r="E44" s="5" t="s">
        <v>88</v>
      </c>
      <c r="F44" s="5"/>
      <c r="G44" s="5"/>
      <c r="H44" s="5" t="s">
        <v>264</v>
      </c>
      <c r="I44" s="5">
        <v>450</v>
      </c>
      <c r="J44" s="18">
        <v>52.31</v>
      </c>
      <c r="K44" s="15">
        <f t="shared" si="10"/>
        <v>23539.5</v>
      </c>
      <c r="L44" s="9">
        <v>0</v>
      </c>
      <c r="M44" s="21">
        <f t="shared" si="11"/>
        <v>0</v>
      </c>
      <c r="N44" s="12"/>
      <c r="O44" s="22">
        <f t="shared" si="12"/>
        <v>0</v>
      </c>
      <c r="P44" s="27"/>
      <c r="Q44" s="22">
        <f t="shared" si="13"/>
        <v>0</v>
      </c>
      <c r="R44" s="12">
        <v>450</v>
      </c>
      <c r="S44" s="23">
        <f t="shared" si="14"/>
        <v>23539.5</v>
      </c>
    </row>
    <row r="45" spans="1:20" ht="409.5" x14ac:dyDescent="0.25">
      <c r="A45" s="9">
        <v>40</v>
      </c>
      <c r="B45" s="8" t="s">
        <v>297</v>
      </c>
      <c r="C45" s="5" t="s">
        <v>298</v>
      </c>
      <c r="D45" s="4" t="s">
        <v>33</v>
      </c>
      <c r="E45" s="5" t="s">
        <v>299</v>
      </c>
      <c r="F45" s="5" t="s">
        <v>209</v>
      </c>
      <c r="G45" s="5" t="s">
        <v>11</v>
      </c>
      <c r="H45" s="5" t="s">
        <v>264</v>
      </c>
      <c r="I45" s="5">
        <v>30</v>
      </c>
      <c r="J45" s="18">
        <v>77.2</v>
      </c>
      <c r="K45" s="15">
        <f t="shared" si="10"/>
        <v>2316</v>
      </c>
      <c r="L45" s="9">
        <v>0</v>
      </c>
      <c r="M45" s="21">
        <f t="shared" si="11"/>
        <v>0</v>
      </c>
      <c r="N45" s="12"/>
      <c r="O45" s="22">
        <f t="shared" si="12"/>
        <v>0</v>
      </c>
      <c r="P45" s="27"/>
      <c r="Q45" s="22">
        <f t="shared" si="13"/>
        <v>0</v>
      </c>
      <c r="R45" s="12">
        <v>30</v>
      </c>
      <c r="S45" s="23">
        <f t="shared" si="14"/>
        <v>2316</v>
      </c>
    </row>
    <row r="46" spans="1:20" x14ac:dyDescent="0.25">
      <c r="A46" s="74" t="s">
        <v>53</v>
      </c>
      <c r="B46" s="74"/>
      <c r="C46" s="74"/>
      <c r="D46" s="74"/>
      <c r="E46" s="74"/>
      <c r="F46" s="74"/>
      <c r="G46" s="74"/>
      <c r="H46" s="74"/>
      <c r="I46" s="74"/>
      <c r="J46" s="74"/>
      <c r="K46" s="74"/>
      <c r="L46" s="74"/>
      <c r="M46" s="74"/>
      <c r="N46" s="74"/>
      <c r="O46" s="74"/>
      <c r="P46" s="74"/>
      <c r="Q46" s="74"/>
      <c r="R46" s="74">
        <v>0</v>
      </c>
      <c r="S46" s="74"/>
      <c r="T46" s="74"/>
    </row>
    <row r="47" spans="1:20" ht="409.5" x14ac:dyDescent="0.25">
      <c r="A47" s="9">
        <v>41</v>
      </c>
      <c r="B47" s="8" t="s">
        <v>54</v>
      </c>
      <c r="C47" s="5" t="s">
        <v>55</v>
      </c>
      <c r="D47" s="4" t="s">
        <v>20</v>
      </c>
      <c r="E47" s="5" t="s">
        <v>56</v>
      </c>
      <c r="F47" s="5" t="s">
        <v>359</v>
      </c>
      <c r="G47" s="5" t="s">
        <v>11</v>
      </c>
      <c r="H47" s="5" t="s">
        <v>264</v>
      </c>
      <c r="I47" s="5">
        <f>11470+100</f>
        <v>11570</v>
      </c>
      <c r="J47" s="18">
        <v>30.5</v>
      </c>
      <c r="K47" s="15">
        <f>J47*I47</f>
        <v>352885</v>
      </c>
      <c r="L47" s="9">
        <v>950</v>
      </c>
      <c r="M47" s="21">
        <f>J47*L47</f>
        <v>28975</v>
      </c>
      <c r="N47" s="12">
        <v>10000</v>
      </c>
      <c r="O47" s="22">
        <f>N47*J47</f>
        <v>305000</v>
      </c>
      <c r="P47" s="30">
        <v>9.92</v>
      </c>
      <c r="Q47" s="22">
        <f>P47*N47</f>
        <v>99200</v>
      </c>
      <c r="R47" s="12">
        <v>620</v>
      </c>
      <c r="S47" s="23">
        <f>R47*J47</f>
        <v>18910</v>
      </c>
    </row>
    <row r="48" spans="1:20" ht="270" x14ac:dyDescent="0.25">
      <c r="A48" s="9">
        <v>42</v>
      </c>
      <c r="B48" s="8" t="s">
        <v>57</v>
      </c>
      <c r="C48" s="5" t="s">
        <v>58</v>
      </c>
      <c r="D48" s="4" t="s">
        <v>20</v>
      </c>
      <c r="E48" s="5" t="s">
        <v>56</v>
      </c>
      <c r="F48" s="5" t="s">
        <v>359</v>
      </c>
      <c r="G48" s="5" t="s">
        <v>11</v>
      </c>
      <c r="H48" s="5" t="s">
        <v>264</v>
      </c>
      <c r="I48" s="5">
        <v>1580</v>
      </c>
      <c r="J48" s="18">
        <v>11</v>
      </c>
      <c r="K48" s="15">
        <f>J48*I48</f>
        <v>17380</v>
      </c>
      <c r="L48" s="9">
        <v>560</v>
      </c>
      <c r="M48" s="21">
        <f>J48*L48</f>
        <v>6160</v>
      </c>
      <c r="N48" s="12"/>
      <c r="O48" s="22">
        <f>N48*J48</f>
        <v>0</v>
      </c>
      <c r="P48" s="30"/>
      <c r="Q48" s="22">
        <f>P48*N48</f>
        <v>0</v>
      </c>
      <c r="R48" s="12">
        <v>1020</v>
      </c>
      <c r="S48" s="23">
        <f>R48*J48</f>
        <v>11220</v>
      </c>
    </row>
    <row r="49" spans="1:20" x14ac:dyDescent="0.25">
      <c r="A49" s="74" t="s">
        <v>335</v>
      </c>
      <c r="B49" s="74"/>
      <c r="C49" s="74"/>
      <c r="D49" s="74"/>
      <c r="E49" s="74"/>
      <c r="F49" s="74"/>
      <c r="G49" s="74"/>
      <c r="H49" s="74"/>
      <c r="I49" s="74"/>
      <c r="J49" s="74"/>
      <c r="K49" s="74"/>
      <c r="L49" s="74"/>
      <c r="M49" s="74"/>
      <c r="N49" s="74"/>
      <c r="O49" s="74"/>
      <c r="P49" s="74"/>
      <c r="Q49" s="74"/>
      <c r="R49" s="74">
        <v>0</v>
      </c>
      <c r="S49" s="74"/>
      <c r="T49" s="74"/>
    </row>
    <row r="50" spans="1:20" ht="360" x14ac:dyDescent="0.25">
      <c r="A50" s="9">
        <v>43</v>
      </c>
      <c r="B50" s="8" t="s">
        <v>59</v>
      </c>
      <c r="C50" s="5" t="s">
        <v>60</v>
      </c>
      <c r="D50" s="4" t="s">
        <v>20</v>
      </c>
      <c r="E50" s="5" t="s">
        <v>61</v>
      </c>
      <c r="F50" s="5" t="s">
        <v>359</v>
      </c>
      <c r="G50" s="5" t="s">
        <v>11</v>
      </c>
      <c r="H50" s="5" t="s">
        <v>264</v>
      </c>
      <c r="I50" s="5">
        <v>100</v>
      </c>
      <c r="J50" s="18">
        <v>8</v>
      </c>
      <c r="K50" s="15">
        <f>J50*I50</f>
        <v>800</v>
      </c>
      <c r="L50" s="9">
        <v>100</v>
      </c>
      <c r="M50" s="21">
        <f>J50*L50</f>
        <v>800</v>
      </c>
      <c r="N50" s="12"/>
      <c r="O50" s="22">
        <f>N50*J50</f>
        <v>0</v>
      </c>
      <c r="P50" s="30"/>
      <c r="Q50" s="22">
        <f>P50*N50</f>
        <v>0</v>
      </c>
      <c r="R50" s="12">
        <v>0</v>
      </c>
      <c r="S50" s="23">
        <f>R50*J50</f>
        <v>0</v>
      </c>
    </row>
    <row r="51" spans="1:20" ht="165" x14ac:dyDescent="0.25">
      <c r="A51" s="9">
        <v>44</v>
      </c>
      <c r="B51" s="8" t="s">
        <v>62</v>
      </c>
      <c r="C51" s="5" t="s">
        <v>63</v>
      </c>
      <c r="D51" s="4" t="s">
        <v>64</v>
      </c>
      <c r="E51" s="5" t="s">
        <v>65</v>
      </c>
      <c r="F51" s="5" t="s">
        <v>359</v>
      </c>
      <c r="G51" s="5" t="s">
        <v>11</v>
      </c>
      <c r="H51" s="5" t="s">
        <v>264</v>
      </c>
      <c r="I51" s="5">
        <f>11185+200</f>
        <v>11385</v>
      </c>
      <c r="J51" s="18">
        <v>6.5</v>
      </c>
      <c r="K51" s="15">
        <f t="shared" ref="K51:K78" si="15">J51*I51</f>
        <v>74002.5</v>
      </c>
      <c r="L51" s="9">
        <v>1135</v>
      </c>
      <c r="M51" s="21">
        <f t="shared" ref="M51:M78" si="16">J51*L51</f>
        <v>7377.5</v>
      </c>
      <c r="N51" s="12">
        <v>10000</v>
      </c>
      <c r="O51" s="22">
        <f t="shared" ref="O51:O78" si="17">N51*J51</f>
        <v>65000</v>
      </c>
      <c r="P51" s="30">
        <v>2.4500000000000002</v>
      </c>
      <c r="Q51" s="22">
        <f t="shared" ref="Q51:Q78" si="18">P51*N51</f>
        <v>24500</v>
      </c>
      <c r="R51" s="12">
        <v>250</v>
      </c>
      <c r="S51" s="23">
        <f t="shared" ref="S51:S78" si="19">R51*J51</f>
        <v>1625</v>
      </c>
    </row>
    <row r="52" spans="1:20" ht="285" x14ac:dyDescent="0.25">
      <c r="A52" s="9">
        <v>45</v>
      </c>
      <c r="B52" s="8" t="s">
        <v>66</v>
      </c>
      <c r="C52" s="5" t="s">
        <v>67</v>
      </c>
      <c r="D52" s="4" t="s">
        <v>64</v>
      </c>
      <c r="E52" s="5" t="s">
        <v>61</v>
      </c>
      <c r="F52" s="5" t="s">
        <v>359</v>
      </c>
      <c r="G52" s="5" t="s">
        <v>11</v>
      </c>
      <c r="H52" s="5" t="s">
        <v>264</v>
      </c>
      <c r="I52" s="5">
        <f>20700+200</f>
        <v>20900</v>
      </c>
      <c r="J52" s="18">
        <v>6.8</v>
      </c>
      <c r="K52" s="15">
        <f t="shared" si="15"/>
        <v>142120</v>
      </c>
      <c r="L52" s="9">
        <v>0</v>
      </c>
      <c r="M52" s="21">
        <f t="shared" si="16"/>
        <v>0</v>
      </c>
      <c r="N52" s="12">
        <v>20000</v>
      </c>
      <c r="O52" s="22">
        <f t="shared" si="17"/>
        <v>136000</v>
      </c>
      <c r="P52" s="30">
        <v>4.9000000000000004</v>
      </c>
      <c r="Q52" s="22">
        <f t="shared" si="18"/>
        <v>98000</v>
      </c>
      <c r="R52" s="12">
        <v>900</v>
      </c>
      <c r="S52" s="23">
        <f t="shared" si="19"/>
        <v>6120</v>
      </c>
    </row>
    <row r="53" spans="1:20" ht="120" x14ac:dyDescent="0.25">
      <c r="A53" s="9">
        <v>46</v>
      </c>
      <c r="B53" s="8" t="s">
        <v>68</v>
      </c>
      <c r="C53" s="5" t="s">
        <v>69</v>
      </c>
      <c r="D53" s="4" t="s">
        <v>20</v>
      </c>
      <c r="E53" s="5" t="s">
        <v>61</v>
      </c>
      <c r="F53" s="5" t="s">
        <v>359</v>
      </c>
      <c r="G53" s="5" t="s">
        <v>11</v>
      </c>
      <c r="H53" s="5" t="s">
        <v>264</v>
      </c>
      <c r="I53" s="5">
        <v>42110</v>
      </c>
      <c r="J53" s="18">
        <v>4.8</v>
      </c>
      <c r="K53" s="15">
        <f t="shared" si="15"/>
        <v>202128</v>
      </c>
      <c r="L53" s="9">
        <v>1010</v>
      </c>
      <c r="M53" s="21">
        <f t="shared" si="16"/>
        <v>4848</v>
      </c>
      <c r="N53" s="12">
        <v>40000</v>
      </c>
      <c r="O53" s="22">
        <f t="shared" si="17"/>
        <v>192000</v>
      </c>
      <c r="P53" s="30">
        <v>2.99</v>
      </c>
      <c r="Q53" s="22">
        <f t="shared" si="18"/>
        <v>119600.00000000001</v>
      </c>
      <c r="R53" s="12">
        <v>1100</v>
      </c>
      <c r="S53" s="23">
        <f t="shared" si="19"/>
        <v>5280</v>
      </c>
    </row>
    <row r="54" spans="1:20" ht="165" x14ac:dyDescent="0.25">
      <c r="A54" s="9">
        <v>47</v>
      </c>
      <c r="B54" s="8" t="s">
        <v>265</v>
      </c>
      <c r="C54" s="6" t="s">
        <v>266</v>
      </c>
      <c r="D54" s="4" t="s">
        <v>72</v>
      </c>
      <c r="E54" s="5" t="s">
        <v>73</v>
      </c>
      <c r="F54" s="6" t="s">
        <v>209</v>
      </c>
      <c r="G54" s="6" t="s">
        <v>11</v>
      </c>
      <c r="H54" s="5" t="s">
        <v>264</v>
      </c>
      <c r="I54" s="5">
        <v>10000</v>
      </c>
      <c r="J54" s="18">
        <v>12.58</v>
      </c>
      <c r="K54" s="15">
        <f t="shared" si="15"/>
        <v>125800</v>
      </c>
      <c r="L54" s="9">
        <v>0</v>
      </c>
      <c r="M54" s="21">
        <f t="shared" si="16"/>
        <v>0</v>
      </c>
      <c r="N54" s="12">
        <v>10000</v>
      </c>
      <c r="O54" s="22">
        <f t="shared" si="17"/>
        <v>125800</v>
      </c>
      <c r="P54" s="29">
        <v>6.98</v>
      </c>
      <c r="Q54" s="22">
        <f t="shared" si="18"/>
        <v>69800</v>
      </c>
      <c r="R54" s="12">
        <v>0</v>
      </c>
      <c r="S54" s="23">
        <f t="shared" si="19"/>
        <v>0</v>
      </c>
    </row>
    <row r="55" spans="1:20" ht="409.5" x14ac:dyDescent="0.25">
      <c r="A55" s="9">
        <v>48</v>
      </c>
      <c r="B55" s="8" t="s">
        <v>70</v>
      </c>
      <c r="C55" s="5" t="s">
        <v>71</v>
      </c>
      <c r="D55" s="4" t="s">
        <v>72</v>
      </c>
      <c r="E55" s="5" t="s">
        <v>73</v>
      </c>
      <c r="F55" s="5" t="s">
        <v>359</v>
      </c>
      <c r="G55" s="5" t="s">
        <v>11</v>
      </c>
      <c r="H55" s="5" t="s">
        <v>264</v>
      </c>
      <c r="I55" s="5">
        <f>280+100</f>
        <v>380</v>
      </c>
      <c r="J55" s="18">
        <v>77</v>
      </c>
      <c r="K55" s="15">
        <f t="shared" si="15"/>
        <v>29260</v>
      </c>
      <c r="L55" s="9">
        <v>270</v>
      </c>
      <c r="M55" s="21">
        <f t="shared" si="16"/>
        <v>20790</v>
      </c>
      <c r="N55" s="12"/>
      <c r="O55" s="22">
        <f t="shared" si="17"/>
        <v>0</v>
      </c>
      <c r="P55" s="30"/>
      <c r="Q55" s="22">
        <f t="shared" si="18"/>
        <v>0</v>
      </c>
      <c r="R55" s="12">
        <v>110</v>
      </c>
      <c r="S55" s="23">
        <f t="shared" si="19"/>
        <v>8470</v>
      </c>
    </row>
    <row r="56" spans="1:20" ht="409.5" x14ac:dyDescent="0.25">
      <c r="A56" s="9">
        <v>49</v>
      </c>
      <c r="B56" s="8" t="s">
        <v>74</v>
      </c>
      <c r="C56" s="5" t="s">
        <v>75</v>
      </c>
      <c r="D56" s="4" t="s">
        <v>72</v>
      </c>
      <c r="E56" s="5" t="s">
        <v>73</v>
      </c>
      <c r="F56" s="5" t="s">
        <v>359</v>
      </c>
      <c r="G56" s="5" t="s">
        <v>11</v>
      </c>
      <c r="H56" s="5" t="s">
        <v>264</v>
      </c>
      <c r="I56" s="5">
        <f>265+100</f>
        <v>365</v>
      </c>
      <c r="J56" s="18">
        <v>74</v>
      </c>
      <c r="K56" s="15">
        <f t="shared" si="15"/>
        <v>27010</v>
      </c>
      <c r="L56" s="9">
        <v>255</v>
      </c>
      <c r="M56" s="21">
        <f t="shared" si="16"/>
        <v>18870</v>
      </c>
      <c r="N56" s="12"/>
      <c r="O56" s="22">
        <f t="shared" si="17"/>
        <v>0</v>
      </c>
      <c r="P56" s="30"/>
      <c r="Q56" s="22">
        <f t="shared" si="18"/>
        <v>0</v>
      </c>
      <c r="R56" s="12">
        <v>110</v>
      </c>
      <c r="S56" s="23">
        <f t="shared" si="19"/>
        <v>8140</v>
      </c>
    </row>
    <row r="57" spans="1:20" ht="409.5" x14ac:dyDescent="0.25">
      <c r="A57" s="9">
        <v>50</v>
      </c>
      <c r="B57" s="8" t="s">
        <v>76</v>
      </c>
      <c r="C57" s="5" t="s">
        <v>360</v>
      </c>
      <c r="D57" s="4" t="s">
        <v>72</v>
      </c>
      <c r="E57" s="5" t="s">
        <v>73</v>
      </c>
      <c r="F57" s="5" t="s">
        <v>359</v>
      </c>
      <c r="G57" s="5" t="s">
        <v>11</v>
      </c>
      <c r="H57" s="5" t="s">
        <v>264</v>
      </c>
      <c r="I57" s="5">
        <v>765</v>
      </c>
      <c r="J57" s="18">
        <v>62</v>
      </c>
      <c r="K57" s="15">
        <f t="shared" si="15"/>
        <v>47430</v>
      </c>
      <c r="L57" s="9">
        <v>255</v>
      </c>
      <c r="M57" s="21">
        <f t="shared" si="16"/>
        <v>15810</v>
      </c>
      <c r="N57" s="12">
        <v>200</v>
      </c>
      <c r="O57" s="22">
        <f t="shared" si="17"/>
        <v>12400</v>
      </c>
      <c r="P57" s="30">
        <v>32.28</v>
      </c>
      <c r="Q57" s="22">
        <f t="shared" si="18"/>
        <v>6456</v>
      </c>
      <c r="R57" s="12">
        <v>310</v>
      </c>
      <c r="S57" s="23">
        <f t="shared" si="19"/>
        <v>19220</v>
      </c>
    </row>
    <row r="58" spans="1:20" ht="409.5" x14ac:dyDescent="0.25">
      <c r="A58" s="9">
        <v>51</v>
      </c>
      <c r="B58" s="8" t="s">
        <v>77</v>
      </c>
      <c r="C58" s="5" t="s">
        <v>78</v>
      </c>
      <c r="D58" s="4" t="s">
        <v>72</v>
      </c>
      <c r="E58" s="5" t="s">
        <v>73</v>
      </c>
      <c r="F58" s="5" t="s">
        <v>359</v>
      </c>
      <c r="G58" s="5" t="s">
        <v>11</v>
      </c>
      <c r="H58" s="5" t="s">
        <v>264</v>
      </c>
      <c r="I58" s="5">
        <v>815</v>
      </c>
      <c r="J58" s="18">
        <v>53</v>
      </c>
      <c r="K58" s="15">
        <f t="shared" si="15"/>
        <v>43195</v>
      </c>
      <c r="L58" s="9">
        <v>255</v>
      </c>
      <c r="M58" s="21">
        <f t="shared" si="16"/>
        <v>13515</v>
      </c>
      <c r="N58" s="12">
        <v>300</v>
      </c>
      <c r="O58" s="22">
        <f t="shared" si="17"/>
        <v>15900</v>
      </c>
      <c r="P58" s="30">
        <v>32.26</v>
      </c>
      <c r="Q58" s="22">
        <f t="shared" si="18"/>
        <v>9678</v>
      </c>
      <c r="R58" s="12">
        <v>260</v>
      </c>
      <c r="S58" s="23">
        <f t="shared" si="19"/>
        <v>13780</v>
      </c>
    </row>
    <row r="59" spans="1:20" ht="210" x14ac:dyDescent="0.25">
      <c r="A59" s="9">
        <v>52</v>
      </c>
      <c r="B59" s="8" t="s">
        <v>79</v>
      </c>
      <c r="C59" s="5" t="s">
        <v>80</v>
      </c>
      <c r="D59" s="4" t="s">
        <v>72</v>
      </c>
      <c r="E59" s="5" t="s">
        <v>73</v>
      </c>
      <c r="F59" s="5" t="s">
        <v>359</v>
      </c>
      <c r="G59" s="5" t="s">
        <v>11</v>
      </c>
      <c r="H59" s="5" t="s">
        <v>264</v>
      </c>
      <c r="I59" s="5">
        <v>820</v>
      </c>
      <c r="J59" s="18">
        <v>27</v>
      </c>
      <c r="K59" s="15">
        <f t="shared" si="15"/>
        <v>22140</v>
      </c>
      <c r="L59" s="9">
        <v>260</v>
      </c>
      <c r="M59" s="21">
        <f t="shared" si="16"/>
        <v>7020</v>
      </c>
      <c r="N59" s="12">
        <v>200</v>
      </c>
      <c r="O59" s="22">
        <f t="shared" si="17"/>
        <v>5400</v>
      </c>
      <c r="P59" s="30">
        <v>14.9</v>
      </c>
      <c r="Q59" s="22">
        <f t="shared" si="18"/>
        <v>2980</v>
      </c>
      <c r="R59" s="12">
        <v>360</v>
      </c>
      <c r="S59" s="23">
        <f t="shared" si="19"/>
        <v>9720</v>
      </c>
    </row>
    <row r="60" spans="1:20" ht="135" x14ac:dyDescent="0.25">
      <c r="A60" s="9">
        <v>53</v>
      </c>
      <c r="B60" s="8" t="s">
        <v>81</v>
      </c>
      <c r="C60" s="5" t="s">
        <v>82</v>
      </c>
      <c r="D60" s="4" t="s">
        <v>72</v>
      </c>
      <c r="E60" s="5" t="s">
        <v>73</v>
      </c>
      <c r="F60" s="5" t="s">
        <v>359</v>
      </c>
      <c r="G60" s="5" t="s">
        <v>11</v>
      </c>
      <c r="H60" s="5" t="s">
        <v>264</v>
      </c>
      <c r="I60" s="5">
        <v>935</v>
      </c>
      <c r="J60" s="18">
        <v>20</v>
      </c>
      <c r="K60" s="15">
        <f t="shared" si="15"/>
        <v>18700</v>
      </c>
      <c r="L60" s="9">
        <v>225</v>
      </c>
      <c r="M60" s="21">
        <f t="shared" si="16"/>
        <v>4500</v>
      </c>
      <c r="N60" s="12">
        <v>200</v>
      </c>
      <c r="O60" s="22">
        <f t="shared" si="17"/>
        <v>4000</v>
      </c>
      <c r="P60" s="30">
        <v>14.9</v>
      </c>
      <c r="Q60" s="22">
        <f t="shared" si="18"/>
        <v>2980</v>
      </c>
      <c r="R60" s="12">
        <v>510</v>
      </c>
      <c r="S60" s="23">
        <f t="shared" si="19"/>
        <v>10200</v>
      </c>
    </row>
    <row r="61" spans="1:20" ht="375" x14ac:dyDescent="0.25">
      <c r="A61" s="9">
        <v>54</v>
      </c>
      <c r="B61" s="8" t="s">
        <v>118</v>
      </c>
      <c r="C61" s="5" t="s">
        <v>119</v>
      </c>
      <c r="D61" s="4" t="s">
        <v>72</v>
      </c>
      <c r="E61" s="5" t="s">
        <v>23</v>
      </c>
      <c r="F61" s="5" t="s">
        <v>359</v>
      </c>
      <c r="G61" s="5" t="s">
        <v>11</v>
      </c>
      <c r="H61" s="5" t="s">
        <v>264</v>
      </c>
      <c r="I61" s="5">
        <f>5230+400</f>
        <v>5630</v>
      </c>
      <c r="J61" s="18">
        <v>10.5</v>
      </c>
      <c r="K61" s="15">
        <f t="shared" si="15"/>
        <v>59115</v>
      </c>
      <c r="L61" s="9">
        <v>210</v>
      </c>
      <c r="M61" s="21">
        <f t="shared" si="16"/>
        <v>2205</v>
      </c>
      <c r="N61" s="12">
        <v>4000</v>
      </c>
      <c r="O61" s="22">
        <f t="shared" si="17"/>
        <v>42000</v>
      </c>
      <c r="P61" s="30">
        <v>9.9499999999999993</v>
      </c>
      <c r="Q61" s="22">
        <f t="shared" si="18"/>
        <v>39800</v>
      </c>
      <c r="R61" s="12">
        <v>1420</v>
      </c>
      <c r="S61" s="23">
        <f t="shared" si="19"/>
        <v>14910</v>
      </c>
    </row>
    <row r="62" spans="1:20" ht="409.5" x14ac:dyDescent="0.25">
      <c r="A62" s="9">
        <v>55</v>
      </c>
      <c r="B62" s="8" t="s">
        <v>290</v>
      </c>
      <c r="C62" s="5" t="s">
        <v>291</v>
      </c>
      <c r="D62" s="4" t="s">
        <v>72</v>
      </c>
      <c r="E62" s="5" t="s">
        <v>73</v>
      </c>
      <c r="F62" s="5" t="s">
        <v>209</v>
      </c>
      <c r="G62" s="5" t="s">
        <v>11</v>
      </c>
      <c r="H62" s="5" t="s">
        <v>264</v>
      </c>
      <c r="I62" s="5">
        <v>20</v>
      </c>
      <c r="J62" s="19">
        <v>55.15</v>
      </c>
      <c r="K62" s="15">
        <f t="shared" si="15"/>
        <v>1103</v>
      </c>
      <c r="L62" s="9">
        <v>0</v>
      </c>
      <c r="M62" s="21">
        <f t="shared" si="16"/>
        <v>0</v>
      </c>
      <c r="N62" s="12"/>
      <c r="O62" s="22">
        <f t="shared" si="17"/>
        <v>0</v>
      </c>
      <c r="P62" s="27"/>
      <c r="Q62" s="22">
        <f t="shared" si="18"/>
        <v>0</v>
      </c>
      <c r="R62" s="12">
        <v>20</v>
      </c>
      <c r="S62" s="23">
        <f t="shared" si="19"/>
        <v>1103</v>
      </c>
    </row>
    <row r="63" spans="1:20" ht="255" x14ac:dyDescent="0.25">
      <c r="A63" s="9">
        <v>56</v>
      </c>
      <c r="B63" s="8" t="s">
        <v>83</v>
      </c>
      <c r="C63" s="5" t="s">
        <v>84</v>
      </c>
      <c r="D63" s="4" t="s">
        <v>20</v>
      </c>
      <c r="E63" s="5" t="s">
        <v>61</v>
      </c>
      <c r="F63" s="5" t="s">
        <v>359</v>
      </c>
      <c r="G63" s="5" t="s">
        <v>11</v>
      </c>
      <c r="H63" s="5" t="s">
        <v>264</v>
      </c>
      <c r="I63" s="5">
        <v>1100</v>
      </c>
      <c r="J63" s="16">
        <v>18</v>
      </c>
      <c r="K63" s="15">
        <f t="shared" si="15"/>
        <v>19800</v>
      </c>
      <c r="L63" s="9">
        <v>1100</v>
      </c>
      <c r="M63" s="21">
        <f t="shared" si="16"/>
        <v>19800</v>
      </c>
      <c r="N63" s="12"/>
      <c r="O63" s="22">
        <f t="shared" si="17"/>
        <v>0</v>
      </c>
      <c r="P63" s="30"/>
      <c r="Q63" s="22">
        <f t="shared" si="18"/>
        <v>0</v>
      </c>
      <c r="R63" s="12">
        <v>0</v>
      </c>
      <c r="S63" s="23">
        <f t="shared" si="19"/>
        <v>0</v>
      </c>
    </row>
    <row r="64" spans="1:20" ht="285" x14ac:dyDescent="0.25">
      <c r="A64" s="9">
        <v>57</v>
      </c>
      <c r="B64" s="8" t="s">
        <v>267</v>
      </c>
      <c r="C64" s="6" t="s">
        <v>268</v>
      </c>
      <c r="D64" s="4" t="s">
        <v>72</v>
      </c>
      <c r="E64" s="5" t="s">
        <v>73</v>
      </c>
      <c r="F64" s="6" t="s">
        <v>209</v>
      </c>
      <c r="G64" s="6" t="s">
        <v>11</v>
      </c>
      <c r="H64" s="5" t="s">
        <v>264</v>
      </c>
      <c r="I64" s="5">
        <v>15000</v>
      </c>
      <c r="J64" s="16">
        <v>25</v>
      </c>
      <c r="K64" s="15">
        <f t="shared" si="15"/>
        <v>375000</v>
      </c>
      <c r="L64" s="9">
        <v>0</v>
      </c>
      <c r="M64" s="21">
        <f t="shared" si="16"/>
        <v>0</v>
      </c>
      <c r="N64" s="12">
        <v>15000</v>
      </c>
      <c r="O64" s="22">
        <f t="shared" si="17"/>
        <v>375000</v>
      </c>
      <c r="P64" s="28">
        <v>1.95</v>
      </c>
      <c r="Q64" s="22">
        <f t="shared" si="18"/>
        <v>29250</v>
      </c>
      <c r="R64" s="12">
        <v>0</v>
      </c>
      <c r="S64" s="23">
        <f t="shared" si="19"/>
        <v>0</v>
      </c>
    </row>
    <row r="65" spans="1:20" ht="405" x14ac:dyDescent="0.25">
      <c r="A65" s="9">
        <v>58</v>
      </c>
      <c r="B65" s="8" t="s">
        <v>85</v>
      </c>
      <c r="C65" s="5" t="s">
        <v>86</v>
      </c>
      <c r="D65" s="4" t="s">
        <v>87</v>
      </c>
      <c r="E65" s="5" t="s">
        <v>88</v>
      </c>
      <c r="F65" s="5" t="s">
        <v>359</v>
      </c>
      <c r="G65" s="5" t="s">
        <v>11</v>
      </c>
      <c r="H65" s="5" t="s">
        <v>264</v>
      </c>
      <c r="I65" s="5">
        <v>770</v>
      </c>
      <c r="J65" s="16">
        <v>32</v>
      </c>
      <c r="K65" s="15">
        <f t="shared" si="15"/>
        <v>24640</v>
      </c>
      <c r="L65" s="9">
        <v>520</v>
      </c>
      <c r="M65" s="21">
        <f t="shared" si="16"/>
        <v>16640</v>
      </c>
      <c r="N65" s="12"/>
      <c r="O65" s="22">
        <f t="shared" si="17"/>
        <v>0</v>
      </c>
      <c r="P65" s="30"/>
      <c r="Q65" s="22">
        <f t="shared" si="18"/>
        <v>0</v>
      </c>
      <c r="R65" s="12">
        <v>250</v>
      </c>
      <c r="S65" s="23">
        <f t="shared" si="19"/>
        <v>8000</v>
      </c>
    </row>
    <row r="66" spans="1:20" ht="180" x14ac:dyDescent="0.25">
      <c r="A66" s="9">
        <v>59</v>
      </c>
      <c r="B66" s="8" t="s">
        <v>89</v>
      </c>
      <c r="C66" s="5" t="s">
        <v>90</v>
      </c>
      <c r="D66" s="4" t="s">
        <v>9</v>
      </c>
      <c r="E66" s="5" t="s">
        <v>73</v>
      </c>
      <c r="F66" s="5" t="s">
        <v>359</v>
      </c>
      <c r="G66" s="5" t="s">
        <v>11</v>
      </c>
      <c r="H66" s="5" t="s">
        <v>264</v>
      </c>
      <c r="I66" s="5">
        <v>1460</v>
      </c>
      <c r="J66" s="16">
        <v>15</v>
      </c>
      <c r="K66" s="15">
        <f t="shared" si="15"/>
        <v>21900</v>
      </c>
      <c r="L66" s="9">
        <v>1410</v>
      </c>
      <c r="M66" s="21">
        <f t="shared" si="16"/>
        <v>21150</v>
      </c>
      <c r="N66" s="12"/>
      <c r="O66" s="22">
        <f t="shared" si="17"/>
        <v>0</v>
      </c>
      <c r="P66" s="30"/>
      <c r="Q66" s="22">
        <f t="shared" si="18"/>
        <v>0</v>
      </c>
      <c r="R66" s="12">
        <v>50</v>
      </c>
      <c r="S66" s="23">
        <f t="shared" si="19"/>
        <v>750</v>
      </c>
    </row>
    <row r="67" spans="1:20" ht="180" x14ac:dyDescent="0.25">
      <c r="A67" s="9">
        <v>60</v>
      </c>
      <c r="B67" s="8" t="s">
        <v>91</v>
      </c>
      <c r="C67" s="5" t="s">
        <v>92</v>
      </c>
      <c r="D67" s="4" t="s">
        <v>9</v>
      </c>
      <c r="E67" s="5" t="s">
        <v>61</v>
      </c>
      <c r="F67" s="5" t="s">
        <v>359</v>
      </c>
      <c r="G67" s="5" t="s">
        <v>11</v>
      </c>
      <c r="H67" s="5" t="s">
        <v>264</v>
      </c>
      <c r="I67" s="5">
        <v>2250</v>
      </c>
      <c r="J67" s="16">
        <v>3.7</v>
      </c>
      <c r="K67" s="15">
        <f t="shared" si="15"/>
        <v>8325</v>
      </c>
      <c r="L67" s="9">
        <v>1150</v>
      </c>
      <c r="M67" s="21">
        <f t="shared" si="16"/>
        <v>4255</v>
      </c>
      <c r="N67" s="12"/>
      <c r="O67" s="22">
        <f t="shared" si="17"/>
        <v>0</v>
      </c>
      <c r="P67" s="30"/>
      <c r="Q67" s="22">
        <f t="shared" si="18"/>
        <v>0</v>
      </c>
      <c r="R67" s="12">
        <v>1100</v>
      </c>
      <c r="S67" s="23">
        <f t="shared" si="19"/>
        <v>4070</v>
      </c>
    </row>
    <row r="68" spans="1:20" ht="240" x14ac:dyDescent="0.25">
      <c r="A68" s="9">
        <v>61</v>
      </c>
      <c r="B68" s="8" t="s">
        <v>97</v>
      </c>
      <c r="C68" s="5" t="s">
        <v>98</v>
      </c>
      <c r="D68" s="4" t="s">
        <v>72</v>
      </c>
      <c r="E68" s="5" t="s">
        <v>73</v>
      </c>
      <c r="F68" s="5" t="s">
        <v>359</v>
      </c>
      <c r="G68" s="5" t="s">
        <v>11</v>
      </c>
      <c r="H68" s="5" t="s">
        <v>264</v>
      </c>
      <c r="I68" s="5">
        <v>1015</v>
      </c>
      <c r="J68" s="16">
        <v>33</v>
      </c>
      <c r="K68" s="15">
        <f t="shared" si="15"/>
        <v>33495</v>
      </c>
      <c r="L68" s="9">
        <v>445</v>
      </c>
      <c r="M68" s="21">
        <f t="shared" si="16"/>
        <v>14685</v>
      </c>
      <c r="N68" s="12"/>
      <c r="O68" s="22">
        <f t="shared" si="17"/>
        <v>0</v>
      </c>
      <c r="P68" s="30"/>
      <c r="Q68" s="22">
        <f t="shared" si="18"/>
        <v>0</v>
      </c>
      <c r="R68" s="12">
        <v>570</v>
      </c>
      <c r="S68" s="23">
        <f t="shared" si="19"/>
        <v>18810</v>
      </c>
    </row>
    <row r="69" spans="1:20" ht="135" x14ac:dyDescent="0.25">
      <c r="A69" s="9">
        <v>62</v>
      </c>
      <c r="B69" s="8" t="s">
        <v>99</v>
      </c>
      <c r="C69" s="5" t="s">
        <v>100</v>
      </c>
      <c r="D69" s="4" t="s">
        <v>9</v>
      </c>
      <c r="E69" s="5" t="s">
        <v>30</v>
      </c>
      <c r="F69" s="5" t="s">
        <v>359</v>
      </c>
      <c r="G69" s="5" t="s">
        <v>11</v>
      </c>
      <c r="H69" s="5" t="s">
        <v>264</v>
      </c>
      <c r="I69" s="5">
        <v>410</v>
      </c>
      <c r="J69" s="16">
        <v>28</v>
      </c>
      <c r="K69" s="15">
        <f t="shared" si="15"/>
        <v>11480</v>
      </c>
      <c r="L69" s="9">
        <v>310</v>
      </c>
      <c r="M69" s="21">
        <f t="shared" si="16"/>
        <v>8680</v>
      </c>
      <c r="N69" s="12"/>
      <c r="O69" s="22">
        <f t="shared" si="17"/>
        <v>0</v>
      </c>
      <c r="P69" s="30"/>
      <c r="Q69" s="22">
        <f t="shared" si="18"/>
        <v>0</v>
      </c>
      <c r="R69" s="12">
        <v>100</v>
      </c>
      <c r="S69" s="23">
        <f t="shared" si="19"/>
        <v>2800</v>
      </c>
    </row>
    <row r="70" spans="1:20" ht="255" x14ac:dyDescent="0.25">
      <c r="A70" s="9">
        <v>63</v>
      </c>
      <c r="B70" s="8" t="s">
        <v>101</v>
      </c>
      <c r="C70" s="5" t="s">
        <v>102</v>
      </c>
      <c r="D70" s="4" t="s">
        <v>103</v>
      </c>
      <c r="E70" s="5" t="s">
        <v>104</v>
      </c>
      <c r="F70" s="5" t="s">
        <v>359</v>
      </c>
      <c r="G70" s="5" t="s">
        <v>11</v>
      </c>
      <c r="H70" s="5" t="s">
        <v>264</v>
      </c>
      <c r="I70" s="5">
        <v>1835</v>
      </c>
      <c r="J70" s="16">
        <v>4.9000000000000004</v>
      </c>
      <c r="K70" s="15">
        <f t="shared" si="15"/>
        <v>8991.5</v>
      </c>
      <c r="L70" s="9">
        <v>335</v>
      </c>
      <c r="M70" s="21">
        <f t="shared" si="16"/>
        <v>1641.5000000000002</v>
      </c>
      <c r="N70" s="12"/>
      <c r="O70" s="22">
        <f t="shared" si="17"/>
        <v>0</v>
      </c>
      <c r="P70" s="30"/>
      <c r="Q70" s="22">
        <f t="shared" si="18"/>
        <v>0</v>
      </c>
      <c r="R70" s="12">
        <v>1500</v>
      </c>
      <c r="S70" s="23">
        <f t="shared" si="19"/>
        <v>7350.0000000000009</v>
      </c>
    </row>
    <row r="71" spans="1:20" ht="225" x14ac:dyDescent="0.25">
      <c r="A71" s="9">
        <v>64</v>
      </c>
      <c r="B71" s="8" t="s">
        <v>242</v>
      </c>
      <c r="C71" s="5" t="s">
        <v>243</v>
      </c>
      <c r="D71" s="4" t="s">
        <v>20</v>
      </c>
      <c r="E71" s="5" t="s">
        <v>244</v>
      </c>
      <c r="F71" s="5" t="s">
        <v>209</v>
      </c>
      <c r="G71" s="5" t="s">
        <v>11</v>
      </c>
      <c r="H71" s="5" t="s">
        <v>264</v>
      </c>
      <c r="I71" s="5">
        <v>50</v>
      </c>
      <c r="J71" s="16">
        <v>42.35</v>
      </c>
      <c r="K71" s="15">
        <f t="shared" si="15"/>
        <v>2117.5</v>
      </c>
      <c r="L71" s="9">
        <v>0</v>
      </c>
      <c r="M71" s="21">
        <f t="shared" si="16"/>
        <v>0</v>
      </c>
      <c r="N71" s="12"/>
      <c r="O71" s="22">
        <f t="shared" si="17"/>
        <v>0</v>
      </c>
      <c r="P71" s="27"/>
      <c r="Q71" s="22">
        <f t="shared" si="18"/>
        <v>0</v>
      </c>
      <c r="R71" s="12">
        <v>50</v>
      </c>
      <c r="S71" s="23">
        <f t="shared" si="19"/>
        <v>2117.5</v>
      </c>
    </row>
    <row r="72" spans="1:20" ht="240" x14ac:dyDescent="0.25">
      <c r="A72" s="9">
        <v>65</v>
      </c>
      <c r="B72" s="8" t="s">
        <v>95</v>
      </c>
      <c r="C72" s="5" t="s">
        <v>96</v>
      </c>
      <c r="D72" s="4" t="s">
        <v>9</v>
      </c>
      <c r="E72" s="5" t="s">
        <v>65</v>
      </c>
      <c r="F72" s="5" t="s">
        <v>359</v>
      </c>
      <c r="G72" s="5" t="s">
        <v>11</v>
      </c>
      <c r="H72" s="5" t="s">
        <v>264</v>
      </c>
      <c r="I72" s="5">
        <f>41835+10000</f>
        <v>51835</v>
      </c>
      <c r="J72" s="16">
        <v>2.0499999999999998</v>
      </c>
      <c r="K72" s="15">
        <f t="shared" si="15"/>
        <v>106261.74999999999</v>
      </c>
      <c r="L72" s="9">
        <v>1735</v>
      </c>
      <c r="M72" s="21">
        <f t="shared" si="16"/>
        <v>3556.7499999999995</v>
      </c>
      <c r="N72" s="12">
        <v>40000</v>
      </c>
      <c r="O72" s="22">
        <f t="shared" si="17"/>
        <v>82000</v>
      </c>
      <c r="P72" s="30">
        <v>2.0499999999999998</v>
      </c>
      <c r="Q72" s="22">
        <f t="shared" si="18"/>
        <v>82000</v>
      </c>
      <c r="R72" s="12">
        <v>10100</v>
      </c>
      <c r="S72" s="23">
        <f t="shared" si="19"/>
        <v>20705</v>
      </c>
    </row>
    <row r="73" spans="1:20" ht="375" x14ac:dyDescent="0.25">
      <c r="A73" s="9">
        <v>66</v>
      </c>
      <c r="B73" s="8" t="s">
        <v>105</v>
      </c>
      <c r="C73" s="5" t="s">
        <v>106</v>
      </c>
      <c r="D73" s="5" t="s">
        <v>107</v>
      </c>
      <c r="E73" s="5" t="s">
        <v>10</v>
      </c>
      <c r="F73" s="5" t="s">
        <v>359</v>
      </c>
      <c r="G73" s="5" t="s">
        <v>11</v>
      </c>
      <c r="H73" s="5" t="s">
        <v>264</v>
      </c>
      <c r="I73" s="5">
        <v>310</v>
      </c>
      <c r="J73" s="16">
        <v>8</v>
      </c>
      <c r="K73" s="15">
        <f t="shared" si="15"/>
        <v>2480</v>
      </c>
      <c r="L73" s="9">
        <v>310</v>
      </c>
      <c r="M73" s="21">
        <f t="shared" si="16"/>
        <v>2480</v>
      </c>
      <c r="N73" s="12"/>
      <c r="O73" s="22">
        <f t="shared" si="17"/>
        <v>0</v>
      </c>
      <c r="P73" s="30"/>
      <c r="Q73" s="22">
        <f t="shared" si="18"/>
        <v>0</v>
      </c>
      <c r="R73" s="12">
        <v>0</v>
      </c>
      <c r="S73" s="23">
        <f t="shared" si="19"/>
        <v>0</v>
      </c>
    </row>
    <row r="74" spans="1:20" ht="150" x14ac:dyDescent="0.25">
      <c r="A74" s="9">
        <v>67</v>
      </c>
      <c r="B74" s="8" t="s">
        <v>110</v>
      </c>
      <c r="C74" s="5" t="s">
        <v>111</v>
      </c>
      <c r="D74" s="4" t="s">
        <v>9</v>
      </c>
      <c r="E74" s="5" t="s">
        <v>23</v>
      </c>
      <c r="F74" s="5" t="s">
        <v>359</v>
      </c>
      <c r="G74" s="5" t="s">
        <v>11</v>
      </c>
      <c r="H74" s="5" t="s">
        <v>264</v>
      </c>
      <c r="I74" s="5">
        <v>390</v>
      </c>
      <c r="J74" s="16">
        <v>8.5</v>
      </c>
      <c r="K74" s="15">
        <f t="shared" si="15"/>
        <v>3315</v>
      </c>
      <c r="L74" s="9">
        <v>290</v>
      </c>
      <c r="M74" s="21">
        <f t="shared" si="16"/>
        <v>2465</v>
      </c>
      <c r="N74" s="12"/>
      <c r="O74" s="22">
        <f t="shared" si="17"/>
        <v>0</v>
      </c>
      <c r="P74" s="30"/>
      <c r="Q74" s="22">
        <f t="shared" si="18"/>
        <v>0</v>
      </c>
      <c r="R74" s="12">
        <v>100</v>
      </c>
      <c r="S74" s="23">
        <f t="shared" si="19"/>
        <v>850</v>
      </c>
    </row>
    <row r="75" spans="1:20" ht="135" x14ac:dyDescent="0.25">
      <c r="A75" s="9">
        <v>68</v>
      </c>
      <c r="B75" s="8" t="s">
        <v>112</v>
      </c>
      <c r="C75" s="5" t="s">
        <v>113</v>
      </c>
      <c r="D75" s="4" t="s">
        <v>9</v>
      </c>
      <c r="E75" s="5" t="s">
        <v>30</v>
      </c>
      <c r="F75" s="5" t="s">
        <v>359</v>
      </c>
      <c r="G75" s="5" t="s">
        <v>11</v>
      </c>
      <c r="H75" s="5" t="s">
        <v>264</v>
      </c>
      <c r="I75" s="5">
        <v>145</v>
      </c>
      <c r="J75" s="16">
        <v>4.5</v>
      </c>
      <c r="K75" s="15">
        <f t="shared" si="15"/>
        <v>652.5</v>
      </c>
      <c r="L75" s="9">
        <v>145</v>
      </c>
      <c r="M75" s="21">
        <f t="shared" si="16"/>
        <v>652.5</v>
      </c>
      <c r="N75" s="12"/>
      <c r="O75" s="22">
        <f t="shared" si="17"/>
        <v>0</v>
      </c>
      <c r="P75" s="30"/>
      <c r="Q75" s="22">
        <f t="shared" si="18"/>
        <v>0</v>
      </c>
      <c r="R75" s="12">
        <v>0</v>
      </c>
      <c r="S75" s="23">
        <f t="shared" si="19"/>
        <v>0</v>
      </c>
    </row>
    <row r="76" spans="1:20" ht="255" x14ac:dyDescent="0.25">
      <c r="A76" s="9">
        <v>69</v>
      </c>
      <c r="B76" s="8" t="s">
        <v>114</v>
      </c>
      <c r="C76" s="5" t="s">
        <v>115</v>
      </c>
      <c r="D76" s="4" t="s">
        <v>20</v>
      </c>
      <c r="E76" s="5" t="s">
        <v>23</v>
      </c>
      <c r="F76" s="5" t="s">
        <v>359</v>
      </c>
      <c r="G76" s="5" t="s">
        <v>11</v>
      </c>
      <c r="H76" s="5" t="s">
        <v>264</v>
      </c>
      <c r="I76" s="5">
        <v>145</v>
      </c>
      <c r="J76" s="16">
        <v>32</v>
      </c>
      <c r="K76" s="15">
        <f t="shared" si="15"/>
        <v>4640</v>
      </c>
      <c r="L76" s="9">
        <v>145</v>
      </c>
      <c r="M76" s="21">
        <f t="shared" si="16"/>
        <v>4640</v>
      </c>
      <c r="N76" s="12"/>
      <c r="O76" s="22">
        <f t="shared" si="17"/>
        <v>0</v>
      </c>
      <c r="P76" s="30"/>
      <c r="Q76" s="22">
        <f t="shared" si="18"/>
        <v>0</v>
      </c>
      <c r="R76" s="12">
        <v>0</v>
      </c>
      <c r="S76" s="23">
        <f t="shared" si="19"/>
        <v>0</v>
      </c>
    </row>
    <row r="77" spans="1:20" ht="195" x14ac:dyDescent="0.25">
      <c r="A77" s="9">
        <v>70</v>
      </c>
      <c r="B77" s="8" t="s">
        <v>116</v>
      </c>
      <c r="C77" s="5" t="s">
        <v>117</v>
      </c>
      <c r="D77" s="4" t="s">
        <v>9</v>
      </c>
      <c r="E77" s="5" t="s">
        <v>10</v>
      </c>
      <c r="F77" s="5" t="s">
        <v>359</v>
      </c>
      <c r="G77" s="5" t="s">
        <v>11</v>
      </c>
      <c r="H77" s="5" t="s">
        <v>264</v>
      </c>
      <c r="I77" s="5">
        <v>305</v>
      </c>
      <c r="J77" s="16">
        <v>6.8</v>
      </c>
      <c r="K77" s="15">
        <f t="shared" si="15"/>
        <v>2074</v>
      </c>
      <c r="L77" s="9">
        <v>305</v>
      </c>
      <c r="M77" s="21">
        <f t="shared" si="16"/>
        <v>2074</v>
      </c>
      <c r="N77" s="12"/>
      <c r="O77" s="22">
        <f t="shared" si="17"/>
        <v>0</v>
      </c>
      <c r="P77" s="30"/>
      <c r="Q77" s="22">
        <f t="shared" si="18"/>
        <v>0</v>
      </c>
      <c r="R77" s="12">
        <v>0</v>
      </c>
      <c r="S77" s="23">
        <f t="shared" si="19"/>
        <v>0</v>
      </c>
    </row>
    <row r="78" spans="1:20" ht="390" x14ac:dyDescent="0.25">
      <c r="A78" s="9">
        <v>71</v>
      </c>
      <c r="B78" s="8" t="s">
        <v>122</v>
      </c>
      <c r="C78" s="5" t="s">
        <v>123</v>
      </c>
      <c r="D78" s="4" t="s">
        <v>20</v>
      </c>
      <c r="E78" s="5" t="s">
        <v>23</v>
      </c>
      <c r="F78" s="5" t="s">
        <v>359</v>
      </c>
      <c r="G78" s="5" t="s">
        <v>11</v>
      </c>
      <c r="H78" s="5" t="s">
        <v>264</v>
      </c>
      <c r="I78" s="5">
        <v>1200</v>
      </c>
      <c r="J78" s="16">
        <v>28</v>
      </c>
      <c r="K78" s="15">
        <f t="shared" si="15"/>
        <v>33600</v>
      </c>
      <c r="L78" s="9">
        <v>1150</v>
      </c>
      <c r="M78" s="21">
        <f t="shared" si="16"/>
        <v>32200</v>
      </c>
      <c r="N78" s="12"/>
      <c r="O78" s="22">
        <f t="shared" si="17"/>
        <v>0</v>
      </c>
      <c r="P78" s="30"/>
      <c r="Q78" s="22">
        <f t="shared" si="18"/>
        <v>0</v>
      </c>
      <c r="R78" s="12">
        <v>50</v>
      </c>
      <c r="S78" s="23">
        <f t="shared" si="19"/>
        <v>1400</v>
      </c>
    </row>
    <row r="79" spans="1:20" x14ac:dyDescent="0.25">
      <c r="A79" s="74" t="s">
        <v>336</v>
      </c>
      <c r="B79" s="74"/>
      <c r="C79" s="74"/>
      <c r="D79" s="74"/>
      <c r="E79" s="74"/>
      <c r="F79" s="74"/>
      <c r="G79" s="74"/>
      <c r="H79" s="74"/>
      <c r="I79" s="74"/>
      <c r="J79" s="74"/>
      <c r="K79" s="74"/>
      <c r="L79" s="74"/>
      <c r="M79" s="74"/>
      <c r="N79" s="74"/>
      <c r="O79" s="74"/>
      <c r="P79" s="74"/>
      <c r="Q79" s="74"/>
      <c r="R79" s="74">
        <v>0</v>
      </c>
      <c r="S79" s="74"/>
      <c r="T79" s="74"/>
    </row>
    <row r="80" spans="1:20" ht="409.5" x14ac:dyDescent="0.25">
      <c r="A80" s="9">
        <v>72</v>
      </c>
      <c r="B80" s="8" t="s">
        <v>124</v>
      </c>
      <c r="C80" s="5" t="s">
        <v>125</v>
      </c>
      <c r="D80" s="4" t="s">
        <v>9</v>
      </c>
      <c r="E80" s="5" t="s">
        <v>10</v>
      </c>
      <c r="F80" s="5" t="s">
        <v>359</v>
      </c>
      <c r="G80" s="5" t="s">
        <v>11</v>
      </c>
      <c r="H80" s="5" t="s">
        <v>264</v>
      </c>
      <c r="I80" s="5">
        <f>4500+200</f>
        <v>4700</v>
      </c>
      <c r="J80" s="16">
        <v>14.5</v>
      </c>
      <c r="K80" s="15">
        <f>J80*I80</f>
        <v>68150</v>
      </c>
      <c r="L80" s="9">
        <v>1100</v>
      </c>
      <c r="M80" s="21">
        <f>J80*L80</f>
        <v>15950</v>
      </c>
      <c r="N80" s="12">
        <v>2000</v>
      </c>
      <c r="O80" s="22">
        <f>N80*J80</f>
        <v>29000</v>
      </c>
      <c r="P80" s="30">
        <v>5.59</v>
      </c>
      <c r="Q80" s="22">
        <f>P80*N80</f>
        <v>11180</v>
      </c>
      <c r="R80" s="12">
        <v>1600</v>
      </c>
      <c r="S80" s="23">
        <f>R80*J80</f>
        <v>23200</v>
      </c>
    </row>
    <row r="81" spans="1:19" ht="210" x14ac:dyDescent="0.25">
      <c r="A81" s="9">
        <v>73</v>
      </c>
      <c r="B81" s="8" t="s">
        <v>108</v>
      </c>
      <c r="C81" s="5" t="s">
        <v>109</v>
      </c>
      <c r="D81" s="4" t="s">
        <v>9</v>
      </c>
      <c r="E81" s="5" t="s">
        <v>10</v>
      </c>
      <c r="F81" s="5" t="s">
        <v>359</v>
      </c>
      <c r="G81" s="5" t="s">
        <v>11</v>
      </c>
      <c r="H81" s="5" t="s">
        <v>264</v>
      </c>
      <c r="I81" s="5">
        <v>2015</v>
      </c>
      <c r="J81" s="16">
        <v>18.5</v>
      </c>
      <c r="K81" s="15">
        <f t="shared" ref="K81:K86" si="20">J81*I81</f>
        <v>37277.5</v>
      </c>
      <c r="L81" s="9">
        <v>1445</v>
      </c>
      <c r="M81" s="21">
        <f t="shared" ref="M81:M86" si="21">J81*L81</f>
        <v>26732.5</v>
      </c>
      <c r="N81" s="12"/>
      <c r="O81" s="22">
        <f t="shared" ref="O81:O86" si="22">N81*J81</f>
        <v>0</v>
      </c>
      <c r="P81" s="30"/>
      <c r="Q81" s="22">
        <f t="shared" ref="Q81:Q86" si="23">P81*N81</f>
        <v>0</v>
      </c>
      <c r="R81" s="12">
        <v>570</v>
      </c>
      <c r="S81" s="23">
        <f t="shared" ref="S81:S86" si="24">R81*J81</f>
        <v>10545</v>
      </c>
    </row>
    <row r="82" spans="1:19" ht="270" x14ac:dyDescent="0.25">
      <c r="A82" s="9">
        <v>74</v>
      </c>
      <c r="B82" s="8" t="s">
        <v>93</v>
      </c>
      <c r="C82" s="5" t="s">
        <v>94</v>
      </c>
      <c r="D82" s="4" t="s">
        <v>9</v>
      </c>
      <c r="E82" s="5" t="s">
        <v>10</v>
      </c>
      <c r="F82" s="5" t="s">
        <v>359</v>
      </c>
      <c r="G82" s="5" t="s">
        <v>11</v>
      </c>
      <c r="H82" s="5" t="s">
        <v>264</v>
      </c>
      <c r="I82" s="5">
        <f>10280+100</f>
        <v>10380</v>
      </c>
      <c r="J82" s="16">
        <v>22</v>
      </c>
      <c r="K82" s="15">
        <f t="shared" si="20"/>
        <v>228360</v>
      </c>
      <c r="L82" s="9">
        <v>1400</v>
      </c>
      <c r="M82" s="21">
        <f t="shared" si="21"/>
        <v>30800</v>
      </c>
      <c r="N82" s="12">
        <v>8000</v>
      </c>
      <c r="O82" s="22">
        <f t="shared" si="22"/>
        <v>176000</v>
      </c>
      <c r="P82" s="30">
        <v>12</v>
      </c>
      <c r="Q82" s="22">
        <f t="shared" si="23"/>
        <v>96000</v>
      </c>
      <c r="R82" s="12">
        <v>980</v>
      </c>
      <c r="S82" s="23">
        <f t="shared" si="24"/>
        <v>21560</v>
      </c>
    </row>
    <row r="83" spans="1:19" ht="409.5" x14ac:dyDescent="0.25">
      <c r="A83" s="9">
        <v>75</v>
      </c>
      <c r="B83" s="8" t="s">
        <v>158</v>
      </c>
      <c r="C83" s="5" t="s">
        <v>337</v>
      </c>
      <c r="D83" s="4" t="s">
        <v>9</v>
      </c>
      <c r="E83" s="5" t="s">
        <v>65</v>
      </c>
      <c r="F83" s="5" t="s">
        <v>359</v>
      </c>
      <c r="G83" s="5" t="s">
        <v>11</v>
      </c>
      <c r="H83" s="5" t="s">
        <v>264</v>
      </c>
      <c r="I83" s="5">
        <f>610+300</f>
        <v>910</v>
      </c>
      <c r="J83" s="16">
        <v>9</v>
      </c>
      <c r="K83" s="15">
        <f t="shared" si="20"/>
        <v>8190</v>
      </c>
      <c r="L83" s="9">
        <v>210</v>
      </c>
      <c r="M83" s="21">
        <f t="shared" si="21"/>
        <v>1890</v>
      </c>
      <c r="N83" s="12"/>
      <c r="O83" s="22">
        <f t="shared" si="22"/>
        <v>0</v>
      </c>
      <c r="P83" s="30"/>
      <c r="Q83" s="22">
        <f t="shared" si="23"/>
        <v>0</v>
      </c>
      <c r="R83" s="12">
        <v>700</v>
      </c>
      <c r="S83" s="23">
        <f t="shared" si="24"/>
        <v>6300</v>
      </c>
    </row>
    <row r="84" spans="1:19" ht="409.5" x14ac:dyDescent="0.25">
      <c r="A84" s="9">
        <v>76</v>
      </c>
      <c r="B84" s="10" t="s">
        <v>293</v>
      </c>
      <c r="C84" s="5" t="s">
        <v>294</v>
      </c>
      <c r="D84" s="4" t="s">
        <v>295</v>
      </c>
      <c r="E84" s="5" t="s">
        <v>61</v>
      </c>
      <c r="F84" s="5" t="s">
        <v>209</v>
      </c>
      <c r="G84" s="5" t="s">
        <v>296</v>
      </c>
      <c r="H84" s="5" t="s">
        <v>264</v>
      </c>
      <c r="I84" s="5">
        <v>20</v>
      </c>
      <c r="J84" s="16">
        <v>28.1</v>
      </c>
      <c r="K84" s="15">
        <f t="shared" si="20"/>
        <v>562</v>
      </c>
      <c r="L84" s="9">
        <v>0</v>
      </c>
      <c r="M84" s="21">
        <f t="shared" si="21"/>
        <v>0</v>
      </c>
      <c r="N84" s="12"/>
      <c r="O84" s="22">
        <f t="shared" si="22"/>
        <v>0</v>
      </c>
      <c r="P84" s="28"/>
      <c r="Q84" s="22">
        <f t="shared" si="23"/>
        <v>0</v>
      </c>
      <c r="R84" s="12">
        <v>20</v>
      </c>
      <c r="S84" s="23">
        <f t="shared" si="24"/>
        <v>562</v>
      </c>
    </row>
    <row r="85" spans="1:19" ht="255" x14ac:dyDescent="0.25">
      <c r="A85" s="9">
        <v>77</v>
      </c>
      <c r="B85" s="8" t="s">
        <v>229</v>
      </c>
      <c r="C85" s="5" t="s">
        <v>230</v>
      </c>
      <c r="D85" s="4" t="s">
        <v>20</v>
      </c>
      <c r="E85" s="5" t="s">
        <v>226</v>
      </c>
      <c r="F85" s="5" t="s">
        <v>209</v>
      </c>
      <c r="G85" s="5" t="s">
        <v>11</v>
      </c>
      <c r="H85" s="5" t="s">
        <v>264</v>
      </c>
      <c r="I85" s="5">
        <v>100</v>
      </c>
      <c r="J85" s="16">
        <v>28</v>
      </c>
      <c r="K85" s="15">
        <f t="shared" si="20"/>
        <v>2800</v>
      </c>
      <c r="L85" s="9">
        <v>0</v>
      </c>
      <c r="M85" s="21">
        <f t="shared" si="21"/>
        <v>0</v>
      </c>
      <c r="N85" s="12"/>
      <c r="O85" s="22">
        <f t="shared" si="22"/>
        <v>0</v>
      </c>
      <c r="P85" s="28"/>
      <c r="Q85" s="22">
        <f t="shared" si="23"/>
        <v>0</v>
      </c>
      <c r="R85" s="12">
        <v>100</v>
      </c>
      <c r="S85" s="23">
        <f t="shared" si="24"/>
        <v>2800</v>
      </c>
    </row>
    <row r="86" spans="1:19" ht="285" x14ac:dyDescent="0.25">
      <c r="A86" s="9">
        <v>78</v>
      </c>
      <c r="B86" s="8" t="s">
        <v>231</v>
      </c>
      <c r="C86" s="5" t="s">
        <v>232</v>
      </c>
      <c r="D86" s="4" t="s">
        <v>9</v>
      </c>
      <c r="E86" s="5" t="s">
        <v>233</v>
      </c>
      <c r="F86" s="5" t="s">
        <v>209</v>
      </c>
      <c r="G86" s="5" t="s">
        <v>11</v>
      </c>
      <c r="H86" s="5" t="s">
        <v>264</v>
      </c>
      <c r="I86" s="5">
        <f>2000+300</f>
        <v>2300</v>
      </c>
      <c r="J86" s="16">
        <v>2.8</v>
      </c>
      <c r="K86" s="15">
        <f t="shared" si="20"/>
        <v>6440</v>
      </c>
      <c r="L86" s="9">
        <v>0</v>
      </c>
      <c r="M86" s="21">
        <f t="shared" si="21"/>
        <v>0</v>
      </c>
      <c r="N86" s="12"/>
      <c r="O86" s="22">
        <f t="shared" si="22"/>
        <v>0</v>
      </c>
      <c r="P86" s="28"/>
      <c r="Q86" s="22">
        <f t="shared" si="23"/>
        <v>0</v>
      </c>
      <c r="R86" s="12">
        <v>2300</v>
      </c>
      <c r="S86" s="23">
        <f t="shared" si="24"/>
        <v>6440</v>
      </c>
    </row>
    <row r="87" spans="1:19" x14ac:dyDescent="0.25">
      <c r="A87" s="74">
        <v>2</v>
      </c>
      <c r="B87" s="74"/>
      <c r="C87" s="74"/>
      <c r="D87" s="74"/>
      <c r="E87" s="74"/>
      <c r="F87" s="74"/>
      <c r="G87" s="74"/>
      <c r="H87" s="74"/>
      <c r="I87" s="74"/>
      <c r="J87" s="74"/>
      <c r="K87" s="74"/>
      <c r="L87" s="74"/>
      <c r="M87" s="74"/>
      <c r="N87" s="74"/>
      <c r="O87" s="74"/>
      <c r="P87" s="74"/>
      <c r="Q87" s="74"/>
      <c r="R87" s="74"/>
      <c r="S87" s="24"/>
    </row>
    <row r="88" spans="1:19" ht="150" x14ac:dyDescent="0.25">
      <c r="A88" s="9">
        <v>79</v>
      </c>
      <c r="B88" s="8" t="s">
        <v>126</v>
      </c>
      <c r="C88" s="5" t="s">
        <v>127</v>
      </c>
      <c r="D88" s="4" t="s">
        <v>9</v>
      </c>
      <c r="E88" s="5" t="s">
        <v>30</v>
      </c>
      <c r="F88" s="5" t="s">
        <v>359</v>
      </c>
      <c r="G88" s="5" t="s">
        <v>11</v>
      </c>
      <c r="H88" s="5" t="s">
        <v>338</v>
      </c>
      <c r="I88" s="5">
        <v>9500</v>
      </c>
      <c r="J88" s="16">
        <v>8.5</v>
      </c>
      <c r="K88" s="15">
        <f>J88*I88</f>
        <v>80750</v>
      </c>
      <c r="L88" s="9">
        <v>9000</v>
      </c>
      <c r="M88" s="21">
        <f>J88*L88</f>
        <v>76500</v>
      </c>
      <c r="N88" s="12"/>
      <c r="O88" s="22">
        <f>N88*J88</f>
        <v>0</v>
      </c>
      <c r="P88" s="30"/>
      <c r="Q88" s="22">
        <f>P88*N88</f>
        <v>0</v>
      </c>
      <c r="R88" s="12">
        <v>500</v>
      </c>
      <c r="S88" s="23">
        <f>R88*J88</f>
        <v>4250</v>
      </c>
    </row>
    <row r="89" spans="1:19" ht="255" x14ac:dyDescent="0.25">
      <c r="A89" s="9">
        <v>80</v>
      </c>
      <c r="B89" s="8" t="s">
        <v>128</v>
      </c>
      <c r="C89" s="5" t="s">
        <v>129</v>
      </c>
      <c r="D89" s="4" t="s">
        <v>9</v>
      </c>
      <c r="E89" s="5" t="s">
        <v>30</v>
      </c>
      <c r="F89" s="5" t="s">
        <v>359</v>
      </c>
      <c r="G89" s="5" t="s">
        <v>11</v>
      </c>
      <c r="H89" s="5" t="s">
        <v>339</v>
      </c>
      <c r="I89" s="5">
        <v>9000</v>
      </c>
      <c r="J89" s="16">
        <v>4.5</v>
      </c>
      <c r="K89" s="15">
        <f t="shared" ref="K89:K95" si="25">J89*I89</f>
        <v>40500</v>
      </c>
      <c r="L89" s="9">
        <v>6000</v>
      </c>
      <c r="M89" s="21">
        <f t="shared" ref="M89:M95" si="26">J89*L89</f>
        <v>27000</v>
      </c>
      <c r="N89" s="12"/>
      <c r="O89" s="22">
        <f t="shared" ref="O89:O95" si="27">N89*J89</f>
        <v>0</v>
      </c>
      <c r="P89" s="30"/>
      <c r="Q89" s="22">
        <f t="shared" ref="Q89:Q95" si="28">P89*N89</f>
        <v>0</v>
      </c>
      <c r="R89" s="12">
        <v>3000</v>
      </c>
      <c r="S89" s="23">
        <f t="shared" ref="S89:S95" si="29">R89*J89</f>
        <v>13500</v>
      </c>
    </row>
    <row r="90" spans="1:19" ht="165" x14ac:dyDescent="0.25">
      <c r="A90" s="9">
        <v>81</v>
      </c>
      <c r="B90" s="8" t="s">
        <v>225</v>
      </c>
      <c r="C90" s="2" t="s">
        <v>340</v>
      </c>
      <c r="D90" s="1" t="s">
        <v>9</v>
      </c>
      <c r="E90" s="2" t="s">
        <v>226</v>
      </c>
      <c r="F90" s="2" t="s">
        <v>209</v>
      </c>
      <c r="G90" s="2" t="s">
        <v>11</v>
      </c>
      <c r="H90" s="2" t="s">
        <v>341</v>
      </c>
      <c r="I90" s="5">
        <f>2400+10</f>
        <v>2410</v>
      </c>
      <c r="J90" s="16">
        <v>11.8</v>
      </c>
      <c r="K90" s="15">
        <f t="shared" si="25"/>
        <v>28438</v>
      </c>
      <c r="L90" s="9">
        <v>0</v>
      </c>
      <c r="M90" s="21">
        <f t="shared" si="26"/>
        <v>0</v>
      </c>
      <c r="N90" s="12">
        <v>2000</v>
      </c>
      <c r="O90" s="22">
        <f t="shared" si="27"/>
        <v>23600</v>
      </c>
      <c r="P90" s="26">
        <v>12.4</v>
      </c>
      <c r="Q90" s="22">
        <f t="shared" si="28"/>
        <v>24800</v>
      </c>
      <c r="R90" s="12">
        <v>410</v>
      </c>
      <c r="S90" s="23">
        <f t="shared" si="29"/>
        <v>4838</v>
      </c>
    </row>
    <row r="91" spans="1:19" ht="165" x14ac:dyDescent="0.25">
      <c r="A91" s="9">
        <v>82</v>
      </c>
      <c r="B91" s="8" t="s">
        <v>130</v>
      </c>
      <c r="C91" s="5" t="s">
        <v>131</v>
      </c>
      <c r="D91" s="4" t="s">
        <v>9</v>
      </c>
      <c r="E91" s="5" t="s">
        <v>30</v>
      </c>
      <c r="F91" s="5" t="s">
        <v>359</v>
      </c>
      <c r="G91" s="5" t="s">
        <v>11</v>
      </c>
      <c r="H91" s="5"/>
      <c r="I91" s="5">
        <v>56500</v>
      </c>
      <c r="J91" s="16">
        <v>1.5</v>
      </c>
      <c r="K91" s="15">
        <f t="shared" si="25"/>
        <v>84750</v>
      </c>
      <c r="L91" s="9">
        <v>1000</v>
      </c>
      <c r="M91" s="21">
        <f t="shared" si="26"/>
        <v>1500</v>
      </c>
      <c r="N91" s="12">
        <v>50000</v>
      </c>
      <c r="O91" s="22">
        <f t="shared" si="27"/>
        <v>75000</v>
      </c>
      <c r="P91" s="30">
        <v>0.48</v>
      </c>
      <c r="Q91" s="22">
        <f t="shared" si="28"/>
        <v>24000</v>
      </c>
      <c r="R91" s="12">
        <v>5500</v>
      </c>
      <c r="S91" s="23">
        <f t="shared" si="29"/>
        <v>8250</v>
      </c>
    </row>
    <row r="92" spans="1:19" ht="285" x14ac:dyDescent="0.25">
      <c r="A92" s="9">
        <v>83</v>
      </c>
      <c r="B92" s="8" t="s">
        <v>132</v>
      </c>
      <c r="C92" s="5" t="s">
        <v>273</v>
      </c>
      <c r="D92" s="4" t="s">
        <v>9</v>
      </c>
      <c r="E92" s="5" t="s">
        <v>133</v>
      </c>
      <c r="F92" s="5" t="s">
        <v>359</v>
      </c>
      <c r="G92" s="5" t="s">
        <v>11</v>
      </c>
      <c r="H92" s="5" t="s">
        <v>264</v>
      </c>
      <c r="I92" s="5">
        <v>75600</v>
      </c>
      <c r="J92" s="16">
        <v>1.2</v>
      </c>
      <c r="K92" s="15">
        <f t="shared" si="25"/>
        <v>90720</v>
      </c>
      <c r="L92" s="9">
        <v>20500</v>
      </c>
      <c r="M92" s="21">
        <f t="shared" si="26"/>
        <v>24600</v>
      </c>
      <c r="N92" s="12">
        <v>50000</v>
      </c>
      <c r="O92" s="22">
        <f t="shared" si="27"/>
        <v>60000</v>
      </c>
      <c r="P92" s="30">
        <v>0.62</v>
      </c>
      <c r="Q92" s="22">
        <f t="shared" si="28"/>
        <v>31000</v>
      </c>
      <c r="R92" s="12">
        <v>5100</v>
      </c>
      <c r="S92" s="23">
        <f t="shared" si="29"/>
        <v>6120</v>
      </c>
    </row>
    <row r="93" spans="1:19" ht="409.5" x14ac:dyDescent="0.25">
      <c r="A93" s="9">
        <v>84</v>
      </c>
      <c r="B93" s="8" t="s">
        <v>134</v>
      </c>
      <c r="C93" s="5" t="s">
        <v>135</v>
      </c>
      <c r="D93" s="4" t="s">
        <v>9</v>
      </c>
      <c r="E93" s="5" t="s">
        <v>30</v>
      </c>
      <c r="F93" s="5" t="s">
        <v>359</v>
      </c>
      <c r="G93" s="5" t="s">
        <v>11</v>
      </c>
      <c r="H93" s="5" t="s">
        <v>342</v>
      </c>
      <c r="I93" s="5">
        <f>1700+50</f>
        <v>1750</v>
      </c>
      <c r="J93" s="16">
        <v>16</v>
      </c>
      <c r="K93" s="15">
        <f t="shared" si="25"/>
        <v>28000</v>
      </c>
      <c r="L93" s="9">
        <v>1600</v>
      </c>
      <c r="M93" s="21">
        <f t="shared" si="26"/>
        <v>25600</v>
      </c>
      <c r="N93" s="12"/>
      <c r="O93" s="22">
        <f t="shared" si="27"/>
        <v>0</v>
      </c>
      <c r="P93" s="30"/>
      <c r="Q93" s="22">
        <f t="shared" si="28"/>
        <v>0</v>
      </c>
      <c r="R93" s="12">
        <v>150</v>
      </c>
      <c r="S93" s="23">
        <f t="shared" si="29"/>
        <v>2400</v>
      </c>
    </row>
    <row r="94" spans="1:19" ht="255" x14ac:dyDescent="0.25">
      <c r="A94" s="9">
        <v>85</v>
      </c>
      <c r="B94" s="8" t="s">
        <v>227</v>
      </c>
      <c r="C94" s="5" t="s">
        <v>228</v>
      </c>
      <c r="D94" s="4" t="s">
        <v>9</v>
      </c>
      <c r="E94" s="5" t="s">
        <v>226</v>
      </c>
      <c r="F94" s="5" t="s">
        <v>209</v>
      </c>
      <c r="G94" s="5" t="s">
        <v>11</v>
      </c>
      <c r="H94" s="5" t="s">
        <v>264</v>
      </c>
      <c r="I94" s="5">
        <v>31000</v>
      </c>
      <c r="J94" s="16">
        <v>4.9000000000000004</v>
      </c>
      <c r="K94" s="15">
        <f t="shared" si="25"/>
        <v>151900</v>
      </c>
      <c r="L94" s="9">
        <v>0</v>
      </c>
      <c r="M94" s="21">
        <f t="shared" si="26"/>
        <v>0</v>
      </c>
      <c r="N94" s="12">
        <v>30000</v>
      </c>
      <c r="O94" s="22">
        <f t="shared" si="27"/>
        <v>147000</v>
      </c>
      <c r="P94" s="26">
        <v>1.39</v>
      </c>
      <c r="Q94" s="22">
        <f t="shared" si="28"/>
        <v>41700</v>
      </c>
      <c r="R94" s="12">
        <v>1000</v>
      </c>
      <c r="S94" s="23">
        <f t="shared" si="29"/>
        <v>4900</v>
      </c>
    </row>
    <row r="95" spans="1:19" ht="300" x14ac:dyDescent="0.25">
      <c r="A95" s="9">
        <v>86</v>
      </c>
      <c r="B95" s="8" t="s">
        <v>262</v>
      </c>
      <c r="C95" s="5" t="s">
        <v>263</v>
      </c>
      <c r="D95" s="4" t="s">
        <v>9</v>
      </c>
      <c r="E95" s="5" t="s">
        <v>226</v>
      </c>
      <c r="F95" s="5" t="s">
        <v>209</v>
      </c>
      <c r="G95" s="5" t="s">
        <v>11</v>
      </c>
      <c r="H95" s="5" t="s">
        <v>264</v>
      </c>
      <c r="I95" s="5">
        <v>30000</v>
      </c>
      <c r="J95" s="16">
        <v>4.9000000000000004</v>
      </c>
      <c r="K95" s="15">
        <f t="shared" si="25"/>
        <v>147000</v>
      </c>
      <c r="L95" s="9">
        <v>0</v>
      </c>
      <c r="M95" s="21">
        <f t="shared" si="26"/>
        <v>0</v>
      </c>
      <c r="N95" s="12">
        <v>30000</v>
      </c>
      <c r="O95" s="22">
        <f t="shared" si="27"/>
        <v>147000</v>
      </c>
      <c r="P95" s="26">
        <v>1.39</v>
      </c>
      <c r="Q95" s="22">
        <f t="shared" si="28"/>
        <v>41700</v>
      </c>
      <c r="R95" s="12">
        <v>0</v>
      </c>
      <c r="S95" s="23">
        <f t="shared" si="29"/>
        <v>0</v>
      </c>
    </row>
    <row r="96" spans="1:19" x14ac:dyDescent="0.25">
      <c r="A96" s="74" t="s">
        <v>343</v>
      </c>
      <c r="B96" s="74"/>
      <c r="C96" s="74"/>
      <c r="D96" s="74"/>
      <c r="E96" s="74"/>
      <c r="F96" s="74"/>
      <c r="G96" s="74"/>
      <c r="H96" s="74"/>
      <c r="I96" s="74"/>
      <c r="J96" s="25"/>
      <c r="K96" s="25"/>
      <c r="L96" s="74"/>
      <c r="M96" s="74"/>
      <c r="N96" s="74"/>
      <c r="O96" s="74"/>
      <c r="P96" s="74"/>
      <c r="Q96" s="74"/>
      <c r="R96" s="74"/>
      <c r="S96" s="24"/>
    </row>
    <row r="97" spans="1:19" ht="405" x14ac:dyDescent="0.25">
      <c r="A97" s="9">
        <v>87</v>
      </c>
      <c r="B97" s="8" t="s">
        <v>136</v>
      </c>
      <c r="C97" s="5" t="s">
        <v>137</v>
      </c>
      <c r="D97" s="4" t="s">
        <v>20</v>
      </c>
      <c r="E97" s="5" t="s">
        <v>138</v>
      </c>
      <c r="F97" s="5" t="s">
        <v>359</v>
      </c>
      <c r="G97" s="5" t="s">
        <v>11</v>
      </c>
      <c r="H97" s="5" t="s">
        <v>264</v>
      </c>
      <c r="I97" s="5">
        <f>43700+3000</f>
        <v>46700</v>
      </c>
      <c r="J97" s="16">
        <v>1.4</v>
      </c>
      <c r="K97" s="15">
        <f>J97*I97</f>
        <v>65379.999999999993</v>
      </c>
      <c r="L97" s="9">
        <v>2200</v>
      </c>
      <c r="M97" s="21">
        <f>J97*L97</f>
        <v>3080</v>
      </c>
      <c r="N97" s="12">
        <v>30000</v>
      </c>
      <c r="O97" s="22">
        <f>N97*J97</f>
        <v>42000</v>
      </c>
      <c r="P97" s="30">
        <v>1.0900000000000001</v>
      </c>
      <c r="Q97" s="22">
        <f>P97*N97</f>
        <v>32700.000000000004</v>
      </c>
      <c r="R97" s="12">
        <v>14500</v>
      </c>
      <c r="S97" s="23">
        <f>R97*J97</f>
        <v>20300</v>
      </c>
    </row>
    <row r="98" spans="1:19" ht="409.5" x14ac:dyDescent="0.25">
      <c r="A98" s="9">
        <v>88</v>
      </c>
      <c r="B98" s="8" t="s">
        <v>139</v>
      </c>
      <c r="C98" s="5" t="s">
        <v>140</v>
      </c>
      <c r="D98" s="4" t="s">
        <v>20</v>
      </c>
      <c r="E98" s="5" t="s">
        <v>138</v>
      </c>
      <c r="F98" s="5" t="s">
        <v>359</v>
      </c>
      <c r="G98" s="5" t="s">
        <v>11</v>
      </c>
      <c r="H98" s="5" t="s">
        <v>264</v>
      </c>
      <c r="I98" s="5">
        <v>8000</v>
      </c>
      <c r="J98" s="16">
        <v>5</v>
      </c>
      <c r="K98" s="15">
        <f t="shared" ref="K98:K118" si="30">J98*I98</f>
        <v>40000</v>
      </c>
      <c r="L98" s="9">
        <v>2000</v>
      </c>
      <c r="M98" s="21">
        <f t="shared" ref="M98:M118" si="31">J98*L98</f>
        <v>10000</v>
      </c>
      <c r="N98" s="12"/>
      <c r="O98" s="22">
        <f t="shared" ref="O98:O118" si="32">N98*J98</f>
        <v>0</v>
      </c>
      <c r="P98" s="30"/>
      <c r="Q98" s="22">
        <f t="shared" ref="Q98:Q118" si="33">P98*N98</f>
        <v>0</v>
      </c>
      <c r="R98" s="12">
        <v>6000</v>
      </c>
      <c r="S98" s="23">
        <f t="shared" ref="S98:S118" si="34">R98*J98</f>
        <v>30000</v>
      </c>
    </row>
    <row r="99" spans="1:19" ht="409.5" x14ac:dyDescent="0.25">
      <c r="A99" s="9">
        <v>89</v>
      </c>
      <c r="B99" s="8" t="s">
        <v>141</v>
      </c>
      <c r="C99" s="5" t="s">
        <v>142</v>
      </c>
      <c r="D99" s="4" t="s">
        <v>20</v>
      </c>
      <c r="E99" s="5" t="s">
        <v>138</v>
      </c>
      <c r="F99" s="5" t="s">
        <v>359</v>
      </c>
      <c r="G99" s="5" t="s">
        <v>11</v>
      </c>
      <c r="H99" s="5" t="s">
        <v>264</v>
      </c>
      <c r="I99" s="5">
        <v>3600</v>
      </c>
      <c r="J99" s="16">
        <v>1.85</v>
      </c>
      <c r="K99" s="15">
        <f t="shared" si="30"/>
        <v>6660</v>
      </c>
      <c r="L99" s="9">
        <v>1600</v>
      </c>
      <c r="M99" s="21">
        <f t="shared" si="31"/>
        <v>2960</v>
      </c>
      <c r="N99" s="12"/>
      <c r="O99" s="22">
        <f t="shared" si="32"/>
        <v>0</v>
      </c>
      <c r="P99" s="30"/>
      <c r="Q99" s="22">
        <f t="shared" si="33"/>
        <v>0</v>
      </c>
      <c r="R99" s="12">
        <v>2000</v>
      </c>
      <c r="S99" s="23">
        <f t="shared" si="34"/>
        <v>3700</v>
      </c>
    </row>
    <row r="100" spans="1:19" ht="195" x14ac:dyDescent="0.25">
      <c r="A100" s="9">
        <v>90</v>
      </c>
      <c r="B100" s="8" t="s">
        <v>147</v>
      </c>
      <c r="C100" s="5" t="s">
        <v>148</v>
      </c>
      <c r="D100" s="4" t="s">
        <v>9</v>
      </c>
      <c r="E100" s="5" t="s">
        <v>30</v>
      </c>
      <c r="F100" s="5" t="s">
        <v>359</v>
      </c>
      <c r="G100" s="5" t="s">
        <v>11</v>
      </c>
      <c r="H100" s="5" t="s">
        <v>264</v>
      </c>
      <c r="I100" s="5">
        <v>8700</v>
      </c>
      <c r="J100" s="16">
        <v>0.65</v>
      </c>
      <c r="K100" s="15">
        <f t="shared" si="30"/>
        <v>5655</v>
      </c>
      <c r="L100" s="9">
        <v>200</v>
      </c>
      <c r="M100" s="21">
        <f t="shared" si="31"/>
        <v>130</v>
      </c>
      <c r="N100" s="12"/>
      <c r="O100" s="22">
        <f t="shared" si="32"/>
        <v>0</v>
      </c>
      <c r="P100" s="30"/>
      <c r="Q100" s="22">
        <f t="shared" si="33"/>
        <v>0</v>
      </c>
      <c r="R100" s="12">
        <v>8500</v>
      </c>
      <c r="S100" s="23">
        <f t="shared" si="34"/>
        <v>5525</v>
      </c>
    </row>
    <row r="101" spans="1:19" ht="345" x14ac:dyDescent="0.25">
      <c r="A101" s="9">
        <v>91</v>
      </c>
      <c r="B101" s="8" t="s">
        <v>149</v>
      </c>
      <c r="C101" s="5" t="s">
        <v>150</v>
      </c>
      <c r="D101" s="4" t="s">
        <v>20</v>
      </c>
      <c r="E101" s="5" t="s">
        <v>30</v>
      </c>
      <c r="F101" s="5" t="s">
        <v>359</v>
      </c>
      <c r="G101" s="5" t="s">
        <v>11</v>
      </c>
      <c r="H101" s="5" t="s">
        <v>264</v>
      </c>
      <c r="I101" s="5">
        <v>20370</v>
      </c>
      <c r="J101" s="16">
        <v>1.7</v>
      </c>
      <c r="K101" s="15">
        <f t="shared" si="30"/>
        <v>34629</v>
      </c>
      <c r="L101" s="9">
        <v>320</v>
      </c>
      <c r="M101" s="21">
        <f t="shared" si="31"/>
        <v>544</v>
      </c>
      <c r="N101" s="12">
        <v>20000</v>
      </c>
      <c r="O101" s="22">
        <f t="shared" si="32"/>
        <v>34000</v>
      </c>
      <c r="P101" s="30">
        <v>1.19</v>
      </c>
      <c r="Q101" s="22">
        <f t="shared" si="33"/>
        <v>23800</v>
      </c>
      <c r="R101" s="12">
        <v>50</v>
      </c>
      <c r="S101" s="23">
        <f t="shared" si="34"/>
        <v>85</v>
      </c>
    </row>
    <row r="102" spans="1:19" ht="285" x14ac:dyDescent="0.25">
      <c r="A102" s="9">
        <v>92</v>
      </c>
      <c r="B102" s="8" t="s">
        <v>151</v>
      </c>
      <c r="C102" s="5" t="s">
        <v>152</v>
      </c>
      <c r="D102" s="4" t="s">
        <v>9</v>
      </c>
      <c r="E102" s="5" t="s">
        <v>30</v>
      </c>
      <c r="F102" s="5" t="s">
        <v>359</v>
      </c>
      <c r="G102" s="5" t="s">
        <v>11</v>
      </c>
      <c r="H102" s="5" t="s">
        <v>264</v>
      </c>
      <c r="I102" s="5">
        <v>2180</v>
      </c>
      <c r="J102" s="16">
        <v>2.2000000000000002</v>
      </c>
      <c r="K102" s="15">
        <f t="shared" si="30"/>
        <v>4796</v>
      </c>
      <c r="L102" s="9">
        <v>180</v>
      </c>
      <c r="M102" s="21">
        <f t="shared" si="31"/>
        <v>396.00000000000006</v>
      </c>
      <c r="N102" s="12"/>
      <c r="O102" s="22">
        <f t="shared" si="32"/>
        <v>0</v>
      </c>
      <c r="P102" s="30"/>
      <c r="Q102" s="22">
        <f t="shared" si="33"/>
        <v>0</v>
      </c>
      <c r="R102" s="12">
        <v>2000</v>
      </c>
      <c r="S102" s="23">
        <f t="shared" si="34"/>
        <v>4400</v>
      </c>
    </row>
    <row r="103" spans="1:19" ht="180" x14ac:dyDescent="0.25">
      <c r="A103" s="9">
        <v>93</v>
      </c>
      <c r="B103" s="8" t="s">
        <v>120</v>
      </c>
      <c r="C103" s="5" t="s">
        <v>121</v>
      </c>
      <c r="D103" s="4" t="s">
        <v>9</v>
      </c>
      <c r="E103" s="5" t="s">
        <v>23</v>
      </c>
      <c r="F103" s="5" t="s">
        <v>359</v>
      </c>
      <c r="G103" s="5" t="s">
        <v>11</v>
      </c>
      <c r="H103" s="5" t="s">
        <v>264</v>
      </c>
      <c r="I103" s="5">
        <v>1395</v>
      </c>
      <c r="J103" s="16">
        <v>16</v>
      </c>
      <c r="K103" s="15">
        <f t="shared" si="30"/>
        <v>22320</v>
      </c>
      <c r="L103" s="9">
        <v>1095</v>
      </c>
      <c r="M103" s="21">
        <f t="shared" si="31"/>
        <v>17520</v>
      </c>
      <c r="N103" s="12"/>
      <c r="O103" s="22">
        <f t="shared" si="32"/>
        <v>0</v>
      </c>
      <c r="P103" s="30"/>
      <c r="Q103" s="22">
        <f t="shared" si="33"/>
        <v>0</v>
      </c>
      <c r="R103" s="12">
        <v>300</v>
      </c>
      <c r="S103" s="23">
        <f t="shared" si="34"/>
        <v>4800</v>
      </c>
    </row>
    <row r="104" spans="1:19" ht="195" x14ac:dyDescent="0.25">
      <c r="A104" s="9">
        <v>94</v>
      </c>
      <c r="B104" s="8" t="s">
        <v>153</v>
      </c>
      <c r="C104" s="5" t="s">
        <v>154</v>
      </c>
      <c r="D104" s="4" t="s">
        <v>9</v>
      </c>
      <c r="E104" s="5" t="s">
        <v>65</v>
      </c>
      <c r="F104" s="5" t="s">
        <v>359</v>
      </c>
      <c r="G104" s="5" t="s">
        <v>11</v>
      </c>
      <c r="H104" s="5" t="s">
        <v>264</v>
      </c>
      <c r="I104" s="5">
        <f>6630+1000</f>
        <v>7630</v>
      </c>
      <c r="J104" s="16">
        <v>5.9</v>
      </c>
      <c r="K104" s="15">
        <f t="shared" si="30"/>
        <v>45017</v>
      </c>
      <c r="L104" s="9">
        <v>630</v>
      </c>
      <c r="M104" s="21">
        <f t="shared" si="31"/>
        <v>3717</v>
      </c>
      <c r="N104" s="12"/>
      <c r="O104" s="22">
        <f t="shared" si="32"/>
        <v>0</v>
      </c>
      <c r="P104" s="30"/>
      <c r="Q104" s="22">
        <f t="shared" si="33"/>
        <v>0</v>
      </c>
      <c r="R104" s="12">
        <v>7000</v>
      </c>
      <c r="S104" s="23">
        <f t="shared" si="34"/>
        <v>41300</v>
      </c>
    </row>
    <row r="105" spans="1:19" ht="409.5" x14ac:dyDescent="0.25">
      <c r="A105" s="9">
        <v>95</v>
      </c>
      <c r="B105" s="8" t="s">
        <v>155</v>
      </c>
      <c r="C105" s="5" t="s">
        <v>344</v>
      </c>
      <c r="D105" s="4" t="s">
        <v>9</v>
      </c>
      <c r="E105" s="5" t="s">
        <v>65</v>
      </c>
      <c r="F105" s="5" t="s">
        <v>359</v>
      </c>
      <c r="G105" s="5" t="s">
        <v>11</v>
      </c>
      <c r="H105" s="5" t="s">
        <v>264</v>
      </c>
      <c r="I105" s="5">
        <v>4730</v>
      </c>
      <c r="J105" s="16">
        <v>7</v>
      </c>
      <c r="K105" s="15">
        <f t="shared" si="30"/>
        <v>33110</v>
      </c>
      <c r="L105" s="9">
        <v>1730</v>
      </c>
      <c r="M105" s="21">
        <f t="shared" si="31"/>
        <v>12110</v>
      </c>
      <c r="N105" s="12"/>
      <c r="O105" s="22">
        <f t="shared" si="32"/>
        <v>0</v>
      </c>
      <c r="P105" s="30"/>
      <c r="Q105" s="22">
        <f t="shared" si="33"/>
        <v>0</v>
      </c>
      <c r="R105" s="12">
        <v>3000</v>
      </c>
      <c r="S105" s="23">
        <f t="shared" si="34"/>
        <v>21000</v>
      </c>
    </row>
    <row r="106" spans="1:19" ht="409.5" x14ac:dyDescent="0.25">
      <c r="A106" s="9">
        <v>96</v>
      </c>
      <c r="B106" s="8" t="s">
        <v>156</v>
      </c>
      <c r="C106" s="5" t="s">
        <v>345</v>
      </c>
      <c r="D106" s="4" t="s">
        <v>72</v>
      </c>
      <c r="E106" s="5" t="s">
        <v>65</v>
      </c>
      <c r="F106" s="5" t="s">
        <v>359</v>
      </c>
      <c r="G106" s="5" t="s">
        <v>11</v>
      </c>
      <c r="H106" s="5" t="s">
        <v>264</v>
      </c>
      <c r="I106" s="5">
        <f>7890+500</f>
        <v>8390</v>
      </c>
      <c r="J106" s="16">
        <v>6</v>
      </c>
      <c r="K106" s="15">
        <f t="shared" si="30"/>
        <v>50340</v>
      </c>
      <c r="L106" s="9">
        <v>390</v>
      </c>
      <c r="M106" s="21">
        <f t="shared" si="31"/>
        <v>2340</v>
      </c>
      <c r="N106" s="12"/>
      <c r="O106" s="22">
        <f t="shared" si="32"/>
        <v>0</v>
      </c>
      <c r="P106" s="30"/>
      <c r="Q106" s="22">
        <f t="shared" si="33"/>
        <v>0</v>
      </c>
      <c r="R106" s="12">
        <v>8000</v>
      </c>
      <c r="S106" s="23">
        <f t="shared" si="34"/>
        <v>48000</v>
      </c>
    </row>
    <row r="107" spans="1:19" ht="409.5" x14ac:dyDescent="0.25">
      <c r="A107" s="9">
        <v>97</v>
      </c>
      <c r="B107" s="8" t="s">
        <v>157</v>
      </c>
      <c r="C107" s="5" t="s">
        <v>346</v>
      </c>
      <c r="D107" s="4" t="s">
        <v>72</v>
      </c>
      <c r="E107" s="5" t="s">
        <v>65</v>
      </c>
      <c r="F107" s="5" t="s">
        <v>359</v>
      </c>
      <c r="G107" s="5" t="s">
        <v>11</v>
      </c>
      <c r="H107" s="5" t="s">
        <v>264</v>
      </c>
      <c r="I107" s="5">
        <f>3600+200</f>
        <v>3800</v>
      </c>
      <c r="J107" s="16">
        <v>10</v>
      </c>
      <c r="K107" s="15">
        <f t="shared" si="30"/>
        <v>38000</v>
      </c>
      <c r="L107" s="9">
        <v>1300</v>
      </c>
      <c r="M107" s="21">
        <f t="shared" si="31"/>
        <v>13000</v>
      </c>
      <c r="N107" s="12"/>
      <c r="O107" s="22">
        <f t="shared" si="32"/>
        <v>0</v>
      </c>
      <c r="P107" s="30"/>
      <c r="Q107" s="22">
        <f t="shared" si="33"/>
        <v>0</v>
      </c>
      <c r="R107" s="12">
        <v>2500</v>
      </c>
      <c r="S107" s="23">
        <f t="shared" si="34"/>
        <v>25000</v>
      </c>
    </row>
    <row r="108" spans="1:19" ht="409.5" x14ac:dyDescent="0.25">
      <c r="A108" s="9">
        <v>98</v>
      </c>
      <c r="B108" s="10" t="s">
        <v>250</v>
      </c>
      <c r="C108" s="5" t="s">
        <v>251</v>
      </c>
      <c r="D108" s="4" t="s">
        <v>72</v>
      </c>
      <c r="E108" s="5" t="s">
        <v>65</v>
      </c>
      <c r="F108" s="5" t="s">
        <v>209</v>
      </c>
      <c r="G108" s="5" t="s">
        <v>11</v>
      </c>
      <c r="H108" s="5" t="s">
        <v>264</v>
      </c>
      <c r="I108" s="5">
        <f>30+50</f>
        <v>80</v>
      </c>
      <c r="J108" s="16">
        <v>130</v>
      </c>
      <c r="K108" s="15">
        <f t="shared" si="30"/>
        <v>10400</v>
      </c>
      <c r="L108" s="9">
        <v>0</v>
      </c>
      <c r="M108" s="21">
        <f t="shared" si="31"/>
        <v>0</v>
      </c>
      <c r="N108" s="12"/>
      <c r="O108" s="22">
        <f t="shared" si="32"/>
        <v>0</v>
      </c>
      <c r="P108" s="27"/>
      <c r="Q108" s="22">
        <f t="shared" si="33"/>
        <v>0</v>
      </c>
      <c r="R108" s="12">
        <v>80</v>
      </c>
      <c r="S108" s="23">
        <f t="shared" si="34"/>
        <v>10400</v>
      </c>
    </row>
    <row r="109" spans="1:19" ht="409.5" x14ac:dyDescent="0.25">
      <c r="A109" s="9">
        <v>99</v>
      </c>
      <c r="B109" s="8" t="s">
        <v>159</v>
      </c>
      <c r="C109" s="5" t="s">
        <v>347</v>
      </c>
      <c r="D109" s="4" t="s">
        <v>9</v>
      </c>
      <c r="E109" s="5" t="s">
        <v>65</v>
      </c>
      <c r="F109" s="5" t="s">
        <v>359</v>
      </c>
      <c r="G109" s="5" t="s">
        <v>11</v>
      </c>
      <c r="H109" s="5" t="s">
        <v>264</v>
      </c>
      <c r="I109" s="5">
        <f>3030+2000</f>
        <v>5030</v>
      </c>
      <c r="J109" s="16">
        <v>6</v>
      </c>
      <c r="K109" s="15">
        <f t="shared" si="30"/>
        <v>30180</v>
      </c>
      <c r="L109" s="9">
        <v>1030</v>
      </c>
      <c r="M109" s="21">
        <f t="shared" si="31"/>
        <v>6180</v>
      </c>
      <c r="N109" s="12"/>
      <c r="O109" s="22">
        <f t="shared" si="32"/>
        <v>0</v>
      </c>
      <c r="P109" s="30"/>
      <c r="Q109" s="22">
        <f t="shared" si="33"/>
        <v>0</v>
      </c>
      <c r="R109" s="12">
        <v>4000</v>
      </c>
      <c r="S109" s="23">
        <f t="shared" si="34"/>
        <v>24000</v>
      </c>
    </row>
    <row r="110" spans="1:19" ht="120" x14ac:dyDescent="0.25">
      <c r="A110" s="9">
        <v>100</v>
      </c>
      <c r="B110" s="8" t="s">
        <v>348</v>
      </c>
      <c r="C110" s="5" t="s">
        <v>349</v>
      </c>
      <c r="D110" s="4" t="s">
        <v>9</v>
      </c>
      <c r="E110" s="5" t="s">
        <v>88</v>
      </c>
      <c r="F110" s="5" t="s">
        <v>359</v>
      </c>
      <c r="G110" s="5" t="s">
        <v>11</v>
      </c>
      <c r="H110" s="5" t="s">
        <v>264</v>
      </c>
      <c r="I110" s="5">
        <v>500</v>
      </c>
      <c r="J110" s="16">
        <v>8.74</v>
      </c>
      <c r="K110" s="15">
        <f t="shared" si="30"/>
        <v>4370</v>
      </c>
      <c r="L110" s="9">
        <v>0</v>
      </c>
      <c r="M110" s="21">
        <f t="shared" si="31"/>
        <v>0</v>
      </c>
      <c r="N110" s="12"/>
      <c r="O110" s="22">
        <f t="shared" si="32"/>
        <v>0</v>
      </c>
      <c r="P110" s="27"/>
      <c r="Q110" s="22">
        <f t="shared" si="33"/>
        <v>0</v>
      </c>
      <c r="R110" s="12">
        <v>500</v>
      </c>
      <c r="S110" s="23">
        <f t="shared" si="34"/>
        <v>4370</v>
      </c>
    </row>
    <row r="111" spans="1:19" ht="409.5" x14ac:dyDescent="0.25">
      <c r="A111" s="9">
        <v>101</v>
      </c>
      <c r="B111" s="8" t="s">
        <v>160</v>
      </c>
      <c r="C111" s="5" t="s">
        <v>161</v>
      </c>
      <c r="D111" s="4" t="s">
        <v>9</v>
      </c>
      <c r="E111" s="5" t="s">
        <v>10</v>
      </c>
      <c r="F111" s="5" t="s">
        <v>359</v>
      </c>
      <c r="G111" s="5" t="s">
        <v>11</v>
      </c>
      <c r="H111" s="5" t="s">
        <v>264</v>
      </c>
      <c r="I111" s="5">
        <v>1050</v>
      </c>
      <c r="J111" s="16">
        <v>3.5</v>
      </c>
      <c r="K111" s="15">
        <f t="shared" si="30"/>
        <v>3675</v>
      </c>
      <c r="L111" s="9">
        <v>1050</v>
      </c>
      <c r="M111" s="21">
        <f t="shared" si="31"/>
        <v>3675</v>
      </c>
      <c r="N111" s="12"/>
      <c r="O111" s="22">
        <f t="shared" si="32"/>
        <v>0</v>
      </c>
      <c r="P111" s="30"/>
      <c r="Q111" s="22">
        <f t="shared" si="33"/>
        <v>0</v>
      </c>
      <c r="R111" s="12">
        <v>0</v>
      </c>
      <c r="S111" s="23">
        <f t="shared" si="34"/>
        <v>0</v>
      </c>
    </row>
    <row r="112" spans="1:19" ht="195" x14ac:dyDescent="0.25">
      <c r="A112" s="9">
        <v>102</v>
      </c>
      <c r="B112" s="8" t="s">
        <v>162</v>
      </c>
      <c r="C112" s="5" t="s">
        <v>163</v>
      </c>
      <c r="D112" s="4" t="s">
        <v>9</v>
      </c>
      <c r="E112" s="5" t="s">
        <v>30</v>
      </c>
      <c r="F112" s="5" t="s">
        <v>359</v>
      </c>
      <c r="G112" s="5" t="s">
        <v>11</v>
      </c>
      <c r="H112" s="5" t="s">
        <v>264</v>
      </c>
      <c r="I112" s="5">
        <f>8300+2000</f>
        <v>10300</v>
      </c>
      <c r="J112" s="16">
        <v>1.5</v>
      </c>
      <c r="K112" s="15">
        <f t="shared" si="30"/>
        <v>15450</v>
      </c>
      <c r="L112" s="9">
        <v>4000</v>
      </c>
      <c r="M112" s="21">
        <f t="shared" si="31"/>
        <v>6000</v>
      </c>
      <c r="N112" s="12"/>
      <c r="O112" s="22">
        <f t="shared" si="32"/>
        <v>0</v>
      </c>
      <c r="P112" s="30"/>
      <c r="Q112" s="22">
        <f t="shared" si="33"/>
        <v>0</v>
      </c>
      <c r="R112" s="12">
        <v>6300</v>
      </c>
      <c r="S112" s="23">
        <f t="shared" si="34"/>
        <v>9450</v>
      </c>
    </row>
    <row r="113" spans="1:19" ht="195" x14ac:dyDescent="0.25">
      <c r="A113" s="9">
        <v>103</v>
      </c>
      <c r="B113" s="8" t="s">
        <v>164</v>
      </c>
      <c r="C113" s="5" t="s">
        <v>165</v>
      </c>
      <c r="D113" s="4" t="s">
        <v>20</v>
      </c>
      <c r="E113" s="5" t="s">
        <v>65</v>
      </c>
      <c r="F113" s="5" t="s">
        <v>359</v>
      </c>
      <c r="G113" s="5" t="s">
        <v>11</v>
      </c>
      <c r="H113" s="5" t="s">
        <v>264</v>
      </c>
      <c r="I113" s="5">
        <v>550</v>
      </c>
      <c r="J113" s="16">
        <v>7</v>
      </c>
      <c r="K113" s="15">
        <f t="shared" si="30"/>
        <v>3850</v>
      </c>
      <c r="L113" s="9">
        <v>300</v>
      </c>
      <c r="M113" s="21">
        <f t="shared" si="31"/>
        <v>2100</v>
      </c>
      <c r="N113" s="12"/>
      <c r="O113" s="22">
        <f t="shared" si="32"/>
        <v>0</v>
      </c>
      <c r="P113" s="30"/>
      <c r="Q113" s="22">
        <f t="shared" si="33"/>
        <v>0</v>
      </c>
      <c r="R113" s="12">
        <v>250</v>
      </c>
      <c r="S113" s="23">
        <f t="shared" si="34"/>
        <v>1750</v>
      </c>
    </row>
    <row r="114" spans="1:19" ht="195" x14ac:dyDescent="0.25">
      <c r="A114" s="9">
        <v>104</v>
      </c>
      <c r="B114" s="8" t="s">
        <v>166</v>
      </c>
      <c r="C114" s="5" t="s">
        <v>167</v>
      </c>
      <c r="D114" s="4" t="s">
        <v>20</v>
      </c>
      <c r="E114" s="5" t="s">
        <v>65</v>
      </c>
      <c r="F114" s="5" t="s">
        <v>359</v>
      </c>
      <c r="G114" s="5" t="s">
        <v>11</v>
      </c>
      <c r="H114" s="5" t="s">
        <v>264</v>
      </c>
      <c r="I114" s="5">
        <v>1500</v>
      </c>
      <c r="J114" s="16">
        <v>7</v>
      </c>
      <c r="K114" s="15">
        <f t="shared" si="30"/>
        <v>10500</v>
      </c>
      <c r="L114" s="9">
        <v>500</v>
      </c>
      <c r="M114" s="21">
        <f t="shared" si="31"/>
        <v>3500</v>
      </c>
      <c r="N114" s="12"/>
      <c r="O114" s="22">
        <f t="shared" si="32"/>
        <v>0</v>
      </c>
      <c r="P114" s="30"/>
      <c r="Q114" s="22">
        <f t="shared" si="33"/>
        <v>0</v>
      </c>
      <c r="R114" s="12">
        <v>1000</v>
      </c>
      <c r="S114" s="23">
        <f t="shared" si="34"/>
        <v>7000</v>
      </c>
    </row>
    <row r="115" spans="1:19" ht="105" x14ac:dyDescent="0.25">
      <c r="A115" s="9">
        <v>105</v>
      </c>
      <c r="B115" s="8" t="s">
        <v>350</v>
      </c>
      <c r="C115" s="5" t="s">
        <v>213</v>
      </c>
      <c r="D115" s="4" t="s">
        <v>9</v>
      </c>
      <c r="E115" s="5"/>
      <c r="F115" s="5" t="s">
        <v>359</v>
      </c>
      <c r="G115" s="5" t="s">
        <v>11</v>
      </c>
      <c r="H115" s="5" t="s">
        <v>264</v>
      </c>
      <c r="I115" s="5">
        <v>4000</v>
      </c>
      <c r="J115" s="16">
        <v>1.1599999999999999</v>
      </c>
      <c r="K115" s="15">
        <f t="shared" si="30"/>
        <v>4640</v>
      </c>
      <c r="L115" s="9">
        <v>0</v>
      </c>
      <c r="M115" s="21">
        <f t="shared" si="31"/>
        <v>0</v>
      </c>
      <c r="N115" s="12"/>
      <c r="O115" s="22">
        <f t="shared" si="32"/>
        <v>0</v>
      </c>
      <c r="P115" s="27"/>
      <c r="Q115" s="22">
        <f t="shared" si="33"/>
        <v>0</v>
      </c>
      <c r="R115" s="12">
        <v>4000</v>
      </c>
      <c r="S115" s="23">
        <f t="shared" si="34"/>
        <v>4640</v>
      </c>
    </row>
    <row r="116" spans="1:19" ht="105" x14ac:dyDescent="0.25">
      <c r="A116" s="9">
        <v>106</v>
      </c>
      <c r="B116" s="8" t="s">
        <v>319</v>
      </c>
      <c r="C116" s="5"/>
      <c r="D116" s="4"/>
      <c r="E116" s="5"/>
      <c r="F116" s="5" t="s">
        <v>359</v>
      </c>
      <c r="G116" s="5" t="s">
        <v>11</v>
      </c>
      <c r="H116" s="5" t="s">
        <v>264</v>
      </c>
      <c r="I116" s="5">
        <v>600</v>
      </c>
      <c r="J116" s="15">
        <v>2</v>
      </c>
      <c r="K116" s="15">
        <f t="shared" si="30"/>
        <v>1200</v>
      </c>
      <c r="L116" s="9"/>
      <c r="M116" s="21">
        <f t="shared" si="31"/>
        <v>0</v>
      </c>
      <c r="N116" s="20"/>
      <c r="O116" s="22">
        <f t="shared" si="32"/>
        <v>0</v>
      </c>
      <c r="P116" s="32"/>
      <c r="Q116" s="22">
        <f t="shared" si="33"/>
        <v>0</v>
      </c>
      <c r="R116" s="12">
        <v>600</v>
      </c>
      <c r="S116" s="23">
        <f t="shared" si="34"/>
        <v>1200</v>
      </c>
    </row>
    <row r="117" spans="1:19" ht="105" x14ac:dyDescent="0.25">
      <c r="A117" s="9">
        <v>107</v>
      </c>
      <c r="B117" s="8" t="s">
        <v>248</v>
      </c>
      <c r="C117" s="5" t="s">
        <v>249</v>
      </c>
      <c r="D117" s="4" t="s">
        <v>9</v>
      </c>
      <c r="E117" s="5" t="s">
        <v>133</v>
      </c>
      <c r="F117" s="5" t="s">
        <v>209</v>
      </c>
      <c r="G117" s="5" t="s">
        <v>11</v>
      </c>
      <c r="H117" s="5" t="s">
        <v>264</v>
      </c>
      <c r="I117" s="5">
        <v>1000</v>
      </c>
      <c r="J117" s="16">
        <v>1.1399999999999999</v>
      </c>
      <c r="K117" s="15">
        <f t="shared" si="30"/>
        <v>1140</v>
      </c>
      <c r="L117" s="9">
        <v>0</v>
      </c>
      <c r="M117" s="21">
        <f t="shared" si="31"/>
        <v>0</v>
      </c>
      <c r="N117" s="12"/>
      <c r="O117" s="22">
        <f t="shared" si="32"/>
        <v>0</v>
      </c>
      <c r="P117" s="27"/>
      <c r="Q117" s="22">
        <f t="shared" si="33"/>
        <v>0</v>
      </c>
      <c r="R117" s="12">
        <v>1000</v>
      </c>
      <c r="S117" s="23">
        <f t="shared" si="34"/>
        <v>1140</v>
      </c>
    </row>
    <row r="118" spans="1:19" ht="225" x14ac:dyDescent="0.25">
      <c r="A118" s="9">
        <v>108</v>
      </c>
      <c r="B118" s="8" t="s">
        <v>168</v>
      </c>
      <c r="C118" s="5" t="s">
        <v>169</v>
      </c>
      <c r="D118" s="4" t="s">
        <v>170</v>
      </c>
      <c r="E118" s="5" t="s">
        <v>171</v>
      </c>
      <c r="F118" s="5" t="s">
        <v>359</v>
      </c>
      <c r="G118" s="5" t="s">
        <v>11</v>
      </c>
      <c r="H118" s="5" t="s">
        <v>264</v>
      </c>
      <c r="I118" s="5">
        <v>25</v>
      </c>
      <c r="J118" s="16">
        <v>17</v>
      </c>
      <c r="K118" s="15">
        <f t="shared" si="30"/>
        <v>425</v>
      </c>
      <c r="L118" s="9">
        <v>25</v>
      </c>
      <c r="M118" s="21">
        <f t="shared" si="31"/>
        <v>425</v>
      </c>
      <c r="N118" s="12"/>
      <c r="O118" s="22">
        <f t="shared" si="32"/>
        <v>0</v>
      </c>
      <c r="P118" s="30"/>
      <c r="Q118" s="22">
        <f t="shared" si="33"/>
        <v>0</v>
      </c>
      <c r="R118" s="12">
        <v>0</v>
      </c>
      <c r="S118" s="23">
        <f t="shared" si="34"/>
        <v>0</v>
      </c>
    </row>
    <row r="119" spans="1:19" x14ac:dyDescent="0.25">
      <c r="A119" s="74" t="s">
        <v>351</v>
      </c>
      <c r="B119" s="74"/>
      <c r="C119" s="74"/>
      <c r="D119" s="74"/>
      <c r="E119" s="74"/>
      <c r="F119" s="74"/>
      <c r="G119" s="74"/>
      <c r="H119" s="74"/>
      <c r="I119" s="74"/>
      <c r="J119" s="74"/>
      <c r="K119" s="74"/>
      <c r="L119" s="74"/>
      <c r="M119" s="74"/>
      <c r="N119" s="74"/>
      <c r="O119" s="74"/>
      <c r="P119" s="74"/>
      <c r="Q119" s="74"/>
      <c r="R119" s="74"/>
      <c r="S119" s="24"/>
    </row>
    <row r="120" spans="1:19" ht="270" x14ac:dyDescent="0.25">
      <c r="A120" s="9">
        <v>109</v>
      </c>
      <c r="B120" s="8" t="s">
        <v>143</v>
      </c>
      <c r="C120" s="5" t="s">
        <v>144</v>
      </c>
      <c r="D120" s="4" t="s">
        <v>9</v>
      </c>
      <c r="E120" s="5" t="s">
        <v>133</v>
      </c>
      <c r="F120" s="5" t="s">
        <v>359</v>
      </c>
      <c r="G120" s="5" t="s">
        <v>11</v>
      </c>
      <c r="H120" s="5" t="s">
        <v>264</v>
      </c>
      <c r="I120" s="5">
        <v>2400</v>
      </c>
      <c r="J120" s="16">
        <v>7.5</v>
      </c>
      <c r="K120" s="15">
        <f>J120*I120</f>
        <v>18000</v>
      </c>
      <c r="L120" s="9">
        <v>400</v>
      </c>
      <c r="M120" s="21">
        <f>J120*L120</f>
        <v>3000</v>
      </c>
      <c r="N120" s="12">
        <v>2000</v>
      </c>
      <c r="O120" s="22">
        <f>N120*J120</f>
        <v>15000</v>
      </c>
      <c r="P120" s="30">
        <v>2.4500000000000002</v>
      </c>
      <c r="Q120" s="22">
        <f>P120*N120</f>
        <v>4900</v>
      </c>
      <c r="R120" s="12">
        <v>0</v>
      </c>
      <c r="S120" s="23">
        <f>R120*J120</f>
        <v>0</v>
      </c>
    </row>
    <row r="121" spans="1:19" ht="409.5" x14ac:dyDescent="0.25">
      <c r="A121" s="9">
        <v>110</v>
      </c>
      <c r="B121" s="8" t="s">
        <v>145</v>
      </c>
      <c r="C121" s="5" t="s">
        <v>146</v>
      </c>
      <c r="D121" s="4" t="s">
        <v>9</v>
      </c>
      <c r="E121" s="5" t="s">
        <v>65</v>
      </c>
      <c r="F121" s="5" t="s">
        <v>359</v>
      </c>
      <c r="G121" s="5" t="s">
        <v>11</v>
      </c>
      <c r="H121" s="5" t="s">
        <v>264</v>
      </c>
      <c r="I121" s="5">
        <v>50400</v>
      </c>
      <c r="J121" s="16">
        <v>3.2</v>
      </c>
      <c r="K121" s="15">
        <f t="shared" ref="K121:K123" si="35">J121*I121</f>
        <v>161280</v>
      </c>
      <c r="L121" s="9">
        <v>400</v>
      </c>
      <c r="M121" s="21">
        <f t="shared" ref="M121:M123" si="36">J121*L121</f>
        <v>1280</v>
      </c>
      <c r="N121" s="12">
        <v>50000</v>
      </c>
      <c r="O121" s="22">
        <f t="shared" ref="O121:O123" si="37">N121*J121</f>
        <v>160000</v>
      </c>
      <c r="P121" s="30">
        <v>0.98</v>
      </c>
      <c r="Q121" s="22">
        <f t="shared" ref="Q121:Q123" si="38">P121*N121</f>
        <v>49000</v>
      </c>
      <c r="R121" s="12">
        <v>0</v>
      </c>
      <c r="S121" s="23">
        <f t="shared" ref="S121:S123" si="39">R121*J121</f>
        <v>0</v>
      </c>
    </row>
    <row r="122" spans="1:19" ht="165" x14ac:dyDescent="0.25">
      <c r="A122" s="9">
        <v>111</v>
      </c>
      <c r="B122" s="8" t="s">
        <v>311</v>
      </c>
      <c r="C122" s="5" t="s">
        <v>312</v>
      </c>
      <c r="D122" s="5" t="s">
        <v>313</v>
      </c>
      <c r="E122" s="5" t="s">
        <v>73</v>
      </c>
      <c r="F122" s="5" t="s">
        <v>209</v>
      </c>
      <c r="G122" s="5" t="s">
        <v>11</v>
      </c>
      <c r="H122" s="5" t="s">
        <v>264</v>
      </c>
      <c r="I122" s="5">
        <v>140</v>
      </c>
      <c r="J122" s="16">
        <v>16.29</v>
      </c>
      <c r="K122" s="15">
        <f t="shared" si="35"/>
        <v>2280.6</v>
      </c>
      <c r="L122" s="9">
        <v>0</v>
      </c>
      <c r="M122" s="21">
        <f t="shared" si="36"/>
        <v>0</v>
      </c>
      <c r="N122" s="12"/>
      <c r="O122" s="22">
        <f t="shared" si="37"/>
        <v>0</v>
      </c>
      <c r="P122" s="28"/>
      <c r="Q122" s="22">
        <f t="shared" si="38"/>
        <v>0</v>
      </c>
      <c r="R122" s="12">
        <v>140</v>
      </c>
      <c r="S122" s="23">
        <f t="shared" si="39"/>
        <v>2280.6</v>
      </c>
    </row>
    <row r="123" spans="1:19" ht="409.5" x14ac:dyDescent="0.25">
      <c r="A123" s="9">
        <v>112</v>
      </c>
      <c r="B123" s="8" t="s">
        <v>314</v>
      </c>
      <c r="C123" s="5" t="s">
        <v>315</v>
      </c>
      <c r="D123" s="4" t="s">
        <v>278</v>
      </c>
      <c r="E123" s="5" t="s">
        <v>73</v>
      </c>
      <c r="F123" s="5" t="s">
        <v>209</v>
      </c>
      <c r="G123" s="5" t="s">
        <v>11</v>
      </c>
      <c r="H123" s="5" t="s">
        <v>264</v>
      </c>
      <c r="I123" s="5">
        <v>500</v>
      </c>
      <c r="J123" s="16">
        <v>7</v>
      </c>
      <c r="K123" s="15">
        <f t="shared" si="35"/>
        <v>3500</v>
      </c>
      <c r="L123" s="9">
        <v>0</v>
      </c>
      <c r="M123" s="21">
        <f t="shared" si="36"/>
        <v>0</v>
      </c>
      <c r="N123" s="12"/>
      <c r="O123" s="22">
        <f t="shared" si="37"/>
        <v>0</v>
      </c>
      <c r="P123" s="28"/>
      <c r="Q123" s="22">
        <f t="shared" si="38"/>
        <v>0</v>
      </c>
      <c r="R123" s="12">
        <v>500</v>
      </c>
      <c r="S123" s="23">
        <f t="shared" si="39"/>
        <v>3500</v>
      </c>
    </row>
    <row r="124" spans="1:19" x14ac:dyDescent="0.25">
      <c r="A124" s="74" t="s">
        <v>239</v>
      </c>
      <c r="B124" s="74"/>
      <c r="C124" s="74"/>
      <c r="D124" s="74"/>
      <c r="E124" s="74"/>
      <c r="F124" s="74"/>
      <c r="G124" s="74"/>
      <c r="H124" s="74"/>
      <c r="I124" s="74"/>
      <c r="J124" s="74"/>
      <c r="K124" s="74"/>
      <c r="L124" s="74"/>
      <c r="M124" s="74"/>
      <c r="N124" s="74"/>
      <c r="O124" s="74"/>
      <c r="P124" s="74"/>
      <c r="Q124" s="74"/>
      <c r="R124" s="74"/>
      <c r="S124" s="24"/>
    </row>
    <row r="125" spans="1:19" ht="225" x14ac:dyDescent="0.25">
      <c r="A125" s="9">
        <v>113</v>
      </c>
      <c r="B125" s="8" t="s">
        <v>172</v>
      </c>
      <c r="C125" s="5" t="s">
        <v>173</v>
      </c>
      <c r="D125" s="4" t="s">
        <v>9</v>
      </c>
      <c r="E125" s="5" t="s">
        <v>30</v>
      </c>
      <c r="F125" s="5" t="s">
        <v>359</v>
      </c>
      <c r="G125" s="5" t="s">
        <v>11</v>
      </c>
      <c r="H125" s="5" t="s">
        <v>264</v>
      </c>
      <c r="I125" s="5">
        <v>2770</v>
      </c>
      <c r="J125" s="16">
        <v>8.5</v>
      </c>
      <c r="K125" s="15">
        <f>J125*I125</f>
        <v>23545</v>
      </c>
      <c r="L125" s="9">
        <v>1520</v>
      </c>
      <c r="M125" s="21">
        <f>J125*L125</f>
        <v>12920</v>
      </c>
      <c r="N125" s="12"/>
      <c r="O125" s="22">
        <f>N125*J125</f>
        <v>0</v>
      </c>
      <c r="P125" s="30"/>
      <c r="Q125" s="22">
        <f>P125*N125</f>
        <v>0</v>
      </c>
      <c r="R125" s="12">
        <v>1250</v>
      </c>
      <c r="S125" s="23">
        <f>R125*J125</f>
        <v>10625</v>
      </c>
    </row>
    <row r="126" spans="1:19" ht="409.5" x14ac:dyDescent="0.25">
      <c r="A126" s="9">
        <v>114</v>
      </c>
      <c r="B126" s="8" t="s">
        <v>174</v>
      </c>
      <c r="C126" s="5" t="s">
        <v>175</v>
      </c>
      <c r="D126" s="4" t="s">
        <v>20</v>
      </c>
      <c r="E126" s="5" t="s">
        <v>73</v>
      </c>
      <c r="F126" s="5" t="s">
        <v>359</v>
      </c>
      <c r="G126" s="5" t="s">
        <v>11</v>
      </c>
      <c r="H126" s="5" t="s">
        <v>264</v>
      </c>
      <c r="I126" s="5">
        <v>2930</v>
      </c>
      <c r="J126" s="16">
        <v>16.5</v>
      </c>
      <c r="K126" s="15">
        <f t="shared" ref="K126:K134" si="40">J126*I126</f>
        <v>48345</v>
      </c>
      <c r="L126" s="9">
        <v>1400</v>
      </c>
      <c r="M126" s="21">
        <f t="shared" ref="M126:M134" si="41">J126*L126</f>
        <v>23100</v>
      </c>
      <c r="N126" s="12"/>
      <c r="O126" s="22">
        <f t="shared" ref="O126:O134" si="42">N126*J126</f>
        <v>0</v>
      </c>
      <c r="P126" s="30"/>
      <c r="Q126" s="22">
        <f t="shared" ref="Q126:Q134" si="43">P126*N126</f>
        <v>0</v>
      </c>
      <c r="R126" s="12">
        <v>1530</v>
      </c>
      <c r="S126" s="23">
        <f t="shared" ref="S126:S134" si="44">R126*J126</f>
        <v>25245</v>
      </c>
    </row>
    <row r="127" spans="1:19" ht="409.5" x14ac:dyDescent="0.25">
      <c r="A127" s="9">
        <v>115</v>
      </c>
      <c r="B127" s="8" t="s">
        <v>184</v>
      </c>
      <c r="C127" s="5" t="s">
        <v>185</v>
      </c>
      <c r="D127" s="4" t="s">
        <v>20</v>
      </c>
      <c r="E127" s="5" t="s">
        <v>138</v>
      </c>
      <c r="F127" s="5" t="s">
        <v>359</v>
      </c>
      <c r="G127" s="5" t="s">
        <v>11</v>
      </c>
      <c r="H127" s="5" t="s">
        <v>264</v>
      </c>
      <c r="I127" s="5">
        <f>4010+100</f>
        <v>4110</v>
      </c>
      <c r="J127" s="16">
        <v>8</v>
      </c>
      <c r="K127" s="15">
        <f t="shared" si="40"/>
        <v>32880</v>
      </c>
      <c r="L127" s="9">
        <v>2910</v>
      </c>
      <c r="M127" s="21">
        <f t="shared" si="41"/>
        <v>23280</v>
      </c>
      <c r="N127" s="12">
        <v>1000</v>
      </c>
      <c r="O127" s="22">
        <f t="shared" si="42"/>
        <v>8000</v>
      </c>
      <c r="P127" s="30">
        <v>2.99</v>
      </c>
      <c r="Q127" s="22">
        <f t="shared" si="43"/>
        <v>2990</v>
      </c>
      <c r="R127" s="12">
        <v>200</v>
      </c>
      <c r="S127" s="23">
        <f t="shared" si="44"/>
        <v>1600</v>
      </c>
    </row>
    <row r="128" spans="1:19" ht="409.5" x14ac:dyDescent="0.25">
      <c r="A128" s="9">
        <v>116</v>
      </c>
      <c r="B128" s="8" t="s">
        <v>176</v>
      </c>
      <c r="C128" s="5" t="s">
        <v>254</v>
      </c>
      <c r="D128" s="5" t="s">
        <v>20</v>
      </c>
      <c r="E128" s="5" t="s">
        <v>30</v>
      </c>
      <c r="F128" s="5" t="s">
        <v>209</v>
      </c>
      <c r="G128" s="5" t="s">
        <v>11</v>
      </c>
      <c r="H128" s="5" t="s">
        <v>264</v>
      </c>
      <c r="I128" s="5">
        <v>6000</v>
      </c>
      <c r="J128" s="16">
        <v>2.46</v>
      </c>
      <c r="K128" s="15">
        <f t="shared" si="40"/>
        <v>14760</v>
      </c>
      <c r="L128" s="9">
        <v>0</v>
      </c>
      <c r="M128" s="21">
        <f t="shared" si="41"/>
        <v>0</v>
      </c>
      <c r="N128" s="12"/>
      <c r="O128" s="22">
        <f t="shared" si="42"/>
        <v>0</v>
      </c>
      <c r="P128" s="27"/>
      <c r="Q128" s="22">
        <f t="shared" si="43"/>
        <v>0</v>
      </c>
      <c r="R128" s="12">
        <v>6000</v>
      </c>
      <c r="S128" s="23">
        <f t="shared" si="44"/>
        <v>14760</v>
      </c>
    </row>
    <row r="129" spans="1:19" ht="390" x14ac:dyDescent="0.25">
      <c r="A129" s="9">
        <v>117</v>
      </c>
      <c r="B129" s="8" t="s">
        <v>176</v>
      </c>
      <c r="C129" s="5" t="s">
        <v>177</v>
      </c>
      <c r="D129" s="4" t="s">
        <v>20</v>
      </c>
      <c r="E129" s="5" t="s">
        <v>30</v>
      </c>
      <c r="F129" s="5" t="s">
        <v>359</v>
      </c>
      <c r="G129" s="5" t="s">
        <v>11</v>
      </c>
      <c r="H129" s="5" t="s">
        <v>264</v>
      </c>
      <c r="I129" s="5">
        <v>4530</v>
      </c>
      <c r="J129" s="16">
        <v>3.5</v>
      </c>
      <c r="K129" s="15">
        <f t="shared" si="40"/>
        <v>15855</v>
      </c>
      <c r="L129" s="9">
        <v>1230</v>
      </c>
      <c r="M129" s="21">
        <f t="shared" si="41"/>
        <v>4305</v>
      </c>
      <c r="N129" s="12"/>
      <c r="O129" s="22">
        <f t="shared" si="42"/>
        <v>0</v>
      </c>
      <c r="P129" s="30"/>
      <c r="Q129" s="22">
        <f t="shared" si="43"/>
        <v>0</v>
      </c>
      <c r="R129" s="12">
        <v>3300</v>
      </c>
      <c r="S129" s="23">
        <f t="shared" si="44"/>
        <v>11550</v>
      </c>
    </row>
    <row r="130" spans="1:19" ht="390" x14ac:dyDescent="0.25">
      <c r="A130" s="9">
        <v>118</v>
      </c>
      <c r="B130" s="8" t="s">
        <v>176</v>
      </c>
      <c r="C130" s="5" t="s">
        <v>234</v>
      </c>
      <c r="D130" s="4" t="s">
        <v>20</v>
      </c>
      <c r="E130" s="5" t="s">
        <v>226</v>
      </c>
      <c r="F130" s="5" t="s">
        <v>209</v>
      </c>
      <c r="G130" s="5" t="s">
        <v>11</v>
      </c>
      <c r="H130" s="5" t="s">
        <v>264</v>
      </c>
      <c r="I130" s="5">
        <f>1000+2000</f>
        <v>3000</v>
      </c>
      <c r="J130" s="16">
        <v>7.24</v>
      </c>
      <c r="K130" s="15">
        <f t="shared" si="40"/>
        <v>21720</v>
      </c>
      <c r="L130" s="9">
        <v>0</v>
      </c>
      <c r="M130" s="21">
        <f t="shared" si="41"/>
        <v>0</v>
      </c>
      <c r="N130" s="12"/>
      <c r="O130" s="22">
        <f t="shared" si="42"/>
        <v>0</v>
      </c>
      <c r="P130" s="28"/>
      <c r="Q130" s="22">
        <f t="shared" si="43"/>
        <v>0</v>
      </c>
      <c r="R130" s="12">
        <v>3000</v>
      </c>
      <c r="S130" s="23">
        <f t="shared" si="44"/>
        <v>21720</v>
      </c>
    </row>
    <row r="131" spans="1:19" ht="409.5" x14ac:dyDescent="0.25">
      <c r="A131" s="9">
        <v>119</v>
      </c>
      <c r="B131" s="8" t="s">
        <v>255</v>
      </c>
      <c r="C131" s="5" t="s">
        <v>256</v>
      </c>
      <c r="D131" s="4" t="s">
        <v>20</v>
      </c>
      <c r="E131" s="5" t="s">
        <v>73</v>
      </c>
      <c r="F131" s="5" t="s">
        <v>209</v>
      </c>
      <c r="G131" s="5" t="s">
        <v>11</v>
      </c>
      <c r="H131" s="5" t="s">
        <v>264</v>
      </c>
      <c r="I131" s="5">
        <v>1000</v>
      </c>
      <c r="J131" s="16">
        <v>3.79</v>
      </c>
      <c r="K131" s="15">
        <f t="shared" si="40"/>
        <v>3790</v>
      </c>
      <c r="L131" s="9">
        <v>0</v>
      </c>
      <c r="M131" s="21">
        <f t="shared" si="41"/>
        <v>0</v>
      </c>
      <c r="N131" s="12"/>
      <c r="O131" s="22">
        <f t="shared" si="42"/>
        <v>0</v>
      </c>
      <c r="P131" s="27"/>
      <c r="Q131" s="22">
        <f t="shared" si="43"/>
        <v>0</v>
      </c>
      <c r="R131" s="12">
        <v>1000</v>
      </c>
      <c r="S131" s="23">
        <f t="shared" si="44"/>
        <v>3790</v>
      </c>
    </row>
    <row r="132" spans="1:19" ht="330" x14ac:dyDescent="0.25">
      <c r="A132" s="9">
        <v>120</v>
      </c>
      <c r="B132" s="8" t="s">
        <v>257</v>
      </c>
      <c r="C132" s="5" t="s">
        <v>258</v>
      </c>
      <c r="D132" s="4" t="s">
        <v>33</v>
      </c>
      <c r="E132" s="5" t="s">
        <v>73</v>
      </c>
      <c r="F132" s="5" t="s">
        <v>209</v>
      </c>
      <c r="G132" s="5" t="s">
        <v>11</v>
      </c>
      <c r="H132" s="5" t="s">
        <v>264</v>
      </c>
      <c r="I132" s="5">
        <f>1000+1000</f>
        <v>2000</v>
      </c>
      <c r="J132" s="16">
        <v>2.4500000000000002</v>
      </c>
      <c r="K132" s="15">
        <f t="shared" si="40"/>
        <v>4900</v>
      </c>
      <c r="L132" s="9">
        <v>0</v>
      </c>
      <c r="M132" s="21">
        <f t="shared" si="41"/>
        <v>0</v>
      </c>
      <c r="N132" s="12"/>
      <c r="O132" s="22">
        <f t="shared" si="42"/>
        <v>0</v>
      </c>
      <c r="P132" s="27"/>
      <c r="Q132" s="22">
        <f t="shared" si="43"/>
        <v>0</v>
      </c>
      <c r="R132" s="12">
        <v>2000</v>
      </c>
      <c r="S132" s="23">
        <f t="shared" si="44"/>
        <v>4900</v>
      </c>
    </row>
    <row r="133" spans="1:19" ht="409.5" x14ac:dyDescent="0.25">
      <c r="A133" s="9">
        <v>121</v>
      </c>
      <c r="B133" s="8" t="s">
        <v>235</v>
      </c>
      <c r="C133" s="5" t="s">
        <v>236</v>
      </c>
      <c r="D133" s="4" t="s">
        <v>20</v>
      </c>
      <c r="E133" s="5" t="s">
        <v>226</v>
      </c>
      <c r="F133" s="5" t="s">
        <v>209</v>
      </c>
      <c r="G133" s="5" t="s">
        <v>11</v>
      </c>
      <c r="H133" s="5" t="s">
        <v>264</v>
      </c>
      <c r="I133" s="5">
        <v>1000</v>
      </c>
      <c r="J133" s="16">
        <v>4.99</v>
      </c>
      <c r="K133" s="15">
        <f t="shared" si="40"/>
        <v>4990</v>
      </c>
      <c r="L133" s="9">
        <v>0</v>
      </c>
      <c r="M133" s="21">
        <f t="shared" si="41"/>
        <v>0</v>
      </c>
      <c r="N133" s="12"/>
      <c r="O133" s="22">
        <f t="shared" si="42"/>
        <v>0</v>
      </c>
      <c r="P133" s="28"/>
      <c r="Q133" s="22">
        <f t="shared" si="43"/>
        <v>0</v>
      </c>
      <c r="R133" s="12">
        <v>1000</v>
      </c>
      <c r="S133" s="23">
        <f t="shared" si="44"/>
        <v>4990</v>
      </c>
    </row>
    <row r="134" spans="1:19" ht="409.5" x14ac:dyDescent="0.25">
      <c r="A134" s="9">
        <v>122</v>
      </c>
      <c r="B134" s="10" t="s">
        <v>240</v>
      </c>
      <c r="C134" s="6" t="s">
        <v>241</v>
      </c>
      <c r="D134" s="7" t="s">
        <v>50</v>
      </c>
      <c r="E134" s="5" t="s">
        <v>42</v>
      </c>
      <c r="F134" s="5" t="s">
        <v>209</v>
      </c>
      <c r="G134" s="5" t="s">
        <v>11</v>
      </c>
      <c r="H134" s="5" t="s">
        <v>264</v>
      </c>
      <c r="I134" s="5">
        <v>100</v>
      </c>
      <c r="J134" s="16">
        <v>22.6</v>
      </c>
      <c r="K134" s="15">
        <f t="shared" si="40"/>
        <v>2260</v>
      </c>
      <c r="L134" s="9">
        <v>0</v>
      </c>
      <c r="M134" s="21">
        <f t="shared" si="41"/>
        <v>0</v>
      </c>
      <c r="N134" s="12"/>
      <c r="O134" s="22">
        <f t="shared" si="42"/>
        <v>0</v>
      </c>
      <c r="P134" s="27"/>
      <c r="Q134" s="22">
        <f t="shared" si="43"/>
        <v>0</v>
      </c>
      <c r="R134" s="12">
        <v>100</v>
      </c>
      <c r="S134" s="23">
        <f t="shared" si="44"/>
        <v>2260</v>
      </c>
    </row>
    <row r="135" spans="1:19" x14ac:dyDescent="0.25">
      <c r="A135" s="74" t="s">
        <v>180</v>
      </c>
      <c r="B135" s="74"/>
      <c r="C135" s="74"/>
      <c r="D135" s="74"/>
      <c r="E135" s="74"/>
      <c r="F135" s="74"/>
      <c r="G135" s="74"/>
      <c r="H135" s="74"/>
      <c r="I135" s="74"/>
      <c r="J135" s="25"/>
      <c r="K135" s="25"/>
      <c r="L135" s="74"/>
      <c r="M135" s="74"/>
      <c r="N135" s="74"/>
      <c r="O135" s="74"/>
      <c r="P135" s="74"/>
      <c r="Q135" s="74"/>
      <c r="R135" s="74">
        <v>0</v>
      </c>
      <c r="S135" s="24"/>
    </row>
    <row r="136" spans="1:19" ht="330" x14ac:dyDescent="0.25">
      <c r="A136" s="9">
        <v>123</v>
      </c>
      <c r="B136" s="8" t="s">
        <v>181</v>
      </c>
      <c r="C136" s="5" t="s">
        <v>182</v>
      </c>
      <c r="D136" s="4" t="s">
        <v>183</v>
      </c>
      <c r="E136" s="5" t="s">
        <v>138</v>
      </c>
      <c r="F136" s="5" t="s">
        <v>359</v>
      </c>
      <c r="G136" s="5" t="s">
        <v>11</v>
      </c>
      <c r="H136" s="5" t="s">
        <v>264</v>
      </c>
      <c r="I136" s="5">
        <f>5590+1000</f>
        <v>6590</v>
      </c>
      <c r="J136" s="16">
        <v>1.3</v>
      </c>
      <c r="K136" s="15">
        <f>J136*I136</f>
        <v>8567</v>
      </c>
      <c r="L136" s="9">
        <v>1590</v>
      </c>
      <c r="M136" s="21">
        <f>J136*L136</f>
        <v>2067</v>
      </c>
      <c r="N136" s="12"/>
      <c r="O136" s="22">
        <f>N136*J136</f>
        <v>0</v>
      </c>
      <c r="P136" s="30"/>
      <c r="Q136" s="22">
        <f>P136*N136</f>
        <v>0</v>
      </c>
      <c r="R136" s="12">
        <v>5000</v>
      </c>
      <c r="S136" s="23">
        <f>R136*J136</f>
        <v>6500</v>
      </c>
    </row>
    <row r="137" spans="1:19" ht="135" x14ac:dyDescent="0.25">
      <c r="A137" s="11">
        <v>124</v>
      </c>
      <c r="B137" s="8" t="s">
        <v>352</v>
      </c>
      <c r="C137" s="2" t="s">
        <v>353</v>
      </c>
      <c r="D137" s="4" t="s">
        <v>9</v>
      </c>
      <c r="E137" s="5" t="s">
        <v>30</v>
      </c>
      <c r="F137" s="5" t="s">
        <v>359</v>
      </c>
      <c r="G137" s="5" t="s">
        <v>11</v>
      </c>
      <c r="H137" s="5" t="s">
        <v>264</v>
      </c>
      <c r="I137" s="5">
        <v>2000</v>
      </c>
      <c r="J137" s="16">
        <v>10.8</v>
      </c>
      <c r="K137" s="15">
        <f t="shared" ref="K137:K147" si="45">J137*I137</f>
        <v>21600</v>
      </c>
      <c r="L137" s="9">
        <v>0</v>
      </c>
      <c r="M137" s="21">
        <f t="shared" ref="M137:M147" si="46">J137*L137</f>
        <v>0</v>
      </c>
      <c r="N137" s="12"/>
      <c r="O137" s="22">
        <f t="shared" ref="O137:O147" si="47">N137*J137</f>
        <v>0</v>
      </c>
      <c r="P137" s="27"/>
      <c r="Q137" s="22">
        <f t="shared" ref="Q137:Q147" si="48">P137*N137</f>
        <v>0</v>
      </c>
      <c r="R137" s="12">
        <v>2000</v>
      </c>
      <c r="S137" s="23">
        <f t="shared" ref="S137:S147" si="49">R137*J137</f>
        <v>21600</v>
      </c>
    </row>
    <row r="138" spans="1:19" ht="195" x14ac:dyDescent="0.25">
      <c r="A138" s="9">
        <v>125</v>
      </c>
      <c r="B138" s="8" t="s">
        <v>186</v>
      </c>
      <c r="C138" s="5" t="s">
        <v>187</v>
      </c>
      <c r="D138" s="4" t="s">
        <v>9</v>
      </c>
      <c r="E138" s="5" t="s">
        <v>138</v>
      </c>
      <c r="F138" s="5" t="s">
        <v>359</v>
      </c>
      <c r="G138" s="5" t="s">
        <v>11</v>
      </c>
      <c r="H138" s="5" t="s">
        <v>264</v>
      </c>
      <c r="I138" s="5">
        <f>143500+6000</f>
        <v>149500</v>
      </c>
      <c r="J138" s="16">
        <v>0.9</v>
      </c>
      <c r="K138" s="15">
        <f t="shared" si="45"/>
        <v>134550</v>
      </c>
      <c r="L138" s="9">
        <v>21000</v>
      </c>
      <c r="M138" s="21">
        <f t="shared" si="46"/>
        <v>18900</v>
      </c>
      <c r="N138" s="12">
        <v>10000</v>
      </c>
      <c r="O138" s="22">
        <f t="shared" si="47"/>
        <v>9000</v>
      </c>
      <c r="P138" s="30">
        <v>0.59</v>
      </c>
      <c r="Q138" s="22">
        <f t="shared" si="48"/>
        <v>5900</v>
      </c>
      <c r="R138" s="12">
        <v>118500</v>
      </c>
      <c r="S138" s="23">
        <f t="shared" si="49"/>
        <v>106650</v>
      </c>
    </row>
    <row r="139" spans="1:19" ht="409.5" x14ac:dyDescent="0.25">
      <c r="A139" s="11">
        <v>126</v>
      </c>
      <c r="B139" s="8" t="s">
        <v>188</v>
      </c>
      <c r="C139" s="5" t="s">
        <v>189</v>
      </c>
      <c r="D139" s="4" t="s">
        <v>9</v>
      </c>
      <c r="E139" s="5" t="s">
        <v>88</v>
      </c>
      <c r="F139" s="5" t="s">
        <v>359</v>
      </c>
      <c r="G139" s="5" t="s">
        <v>11</v>
      </c>
      <c r="H139" s="5" t="s">
        <v>264</v>
      </c>
      <c r="I139" s="5">
        <v>2320</v>
      </c>
      <c r="J139" s="16">
        <v>18.7</v>
      </c>
      <c r="K139" s="15">
        <f t="shared" si="45"/>
        <v>43384</v>
      </c>
      <c r="L139" s="9">
        <v>2150</v>
      </c>
      <c r="M139" s="21">
        <f t="shared" si="46"/>
        <v>40205</v>
      </c>
      <c r="N139" s="12"/>
      <c r="O139" s="22">
        <f t="shared" si="47"/>
        <v>0</v>
      </c>
      <c r="P139" s="30"/>
      <c r="Q139" s="22">
        <f t="shared" si="48"/>
        <v>0</v>
      </c>
      <c r="R139" s="12">
        <v>170</v>
      </c>
      <c r="S139" s="23">
        <f t="shared" si="49"/>
        <v>3179</v>
      </c>
    </row>
    <row r="140" spans="1:19" ht="409.5" x14ac:dyDescent="0.25">
      <c r="A140" s="9">
        <v>127</v>
      </c>
      <c r="B140" s="10" t="s">
        <v>300</v>
      </c>
      <c r="C140" s="5" t="s">
        <v>301</v>
      </c>
      <c r="D140" s="4" t="s">
        <v>302</v>
      </c>
      <c r="E140" s="5" t="s">
        <v>138</v>
      </c>
      <c r="F140" s="5" t="s">
        <v>209</v>
      </c>
      <c r="G140" s="5" t="s">
        <v>11</v>
      </c>
      <c r="H140" s="5" t="s">
        <v>264</v>
      </c>
      <c r="I140" s="5">
        <f>60+50</f>
        <v>110</v>
      </c>
      <c r="J140" s="16">
        <v>20.5</v>
      </c>
      <c r="K140" s="15">
        <f t="shared" si="45"/>
        <v>2255</v>
      </c>
      <c r="L140" s="9">
        <v>0</v>
      </c>
      <c r="M140" s="21">
        <f t="shared" si="46"/>
        <v>0</v>
      </c>
      <c r="N140" s="12"/>
      <c r="O140" s="22">
        <f t="shared" si="47"/>
        <v>0</v>
      </c>
      <c r="P140" s="27"/>
      <c r="Q140" s="22">
        <f t="shared" si="48"/>
        <v>0</v>
      </c>
      <c r="R140" s="12">
        <v>110</v>
      </c>
      <c r="S140" s="23">
        <f t="shared" si="49"/>
        <v>2255</v>
      </c>
    </row>
    <row r="141" spans="1:19" ht="390" x14ac:dyDescent="0.25">
      <c r="A141" s="11">
        <v>128</v>
      </c>
      <c r="B141" s="10" t="s">
        <v>303</v>
      </c>
      <c r="C141" s="5" t="s">
        <v>304</v>
      </c>
      <c r="D141" s="4" t="s">
        <v>302</v>
      </c>
      <c r="E141" s="5" t="s">
        <v>88</v>
      </c>
      <c r="F141" s="5" t="s">
        <v>209</v>
      </c>
      <c r="G141" s="5" t="s">
        <v>11</v>
      </c>
      <c r="H141" s="5" t="s">
        <v>264</v>
      </c>
      <c r="I141" s="5">
        <f>60+50</f>
        <v>110</v>
      </c>
      <c r="J141" s="16">
        <v>88.35</v>
      </c>
      <c r="K141" s="15">
        <f t="shared" si="45"/>
        <v>9718.5</v>
      </c>
      <c r="L141" s="9">
        <v>0</v>
      </c>
      <c r="M141" s="21">
        <f t="shared" si="46"/>
        <v>0</v>
      </c>
      <c r="N141" s="12"/>
      <c r="O141" s="22">
        <f t="shared" si="47"/>
        <v>0</v>
      </c>
      <c r="P141" s="27"/>
      <c r="Q141" s="22">
        <f t="shared" si="48"/>
        <v>0</v>
      </c>
      <c r="R141" s="12">
        <v>110</v>
      </c>
      <c r="S141" s="23">
        <f t="shared" si="49"/>
        <v>9718.5</v>
      </c>
    </row>
    <row r="142" spans="1:19" ht="135" x14ac:dyDescent="0.25">
      <c r="A142" s="9">
        <v>129</v>
      </c>
      <c r="B142" s="8" t="s">
        <v>237</v>
      </c>
      <c r="C142" s="5" t="s">
        <v>238</v>
      </c>
      <c r="D142" s="5" t="s">
        <v>224</v>
      </c>
      <c r="E142" s="5" t="s">
        <v>138</v>
      </c>
      <c r="F142" s="5" t="s">
        <v>209</v>
      </c>
      <c r="G142" s="5" t="s">
        <v>11</v>
      </c>
      <c r="H142" s="5" t="s">
        <v>264</v>
      </c>
      <c r="I142" s="5">
        <f>430+50</f>
        <v>480</v>
      </c>
      <c r="J142" s="16">
        <v>117.5</v>
      </c>
      <c r="K142" s="15">
        <f t="shared" si="45"/>
        <v>56400</v>
      </c>
      <c r="L142" s="9">
        <v>0</v>
      </c>
      <c r="M142" s="21">
        <f t="shared" si="46"/>
        <v>0</v>
      </c>
      <c r="N142" s="12">
        <v>300</v>
      </c>
      <c r="O142" s="22">
        <f t="shared" si="47"/>
        <v>35250</v>
      </c>
      <c r="P142" s="28">
        <v>131.5</v>
      </c>
      <c r="Q142" s="22">
        <f t="shared" si="48"/>
        <v>39450</v>
      </c>
      <c r="R142" s="12">
        <v>180</v>
      </c>
      <c r="S142" s="23">
        <f t="shared" si="49"/>
        <v>21150</v>
      </c>
    </row>
    <row r="143" spans="1:19" ht="409.5" x14ac:dyDescent="0.25">
      <c r="A143" s="11">
        <v>130</v>
      </c>
      <c r="B143" s="8" t="s">
        <v>259</v>
      </c>
      <c r="C143" s="6" t="s">
        <v>260</v>
      </c>
      <c r="D143" s="7" t="s">
        <v>9</v>
      </c>
      <c r="E143" s="6" t="s">
        <v>88</v>
      </c>
      <c r="F143" s="6" t="s">
        <v>209</v>
      </c>
      <c r="G143" s="6" t="s">
        <v>11</v>
      </c>
      <c r="H143" s="5" t="s">
        <v>264</v>
      </c>
      <c r="I143" s="5">
        <f>30+50</f>
        <v>80</v>
      </c>
      <c r="J143" s="16">
        <v>95.8</v>
      </c>
      <c r="K143" s="15">
        <f t="shared" si="45"/>
        <v>7664</v>
      </c>
      <c r="L143" s="9">
        <v>0</v>
      </c>
      <c r="M143" s="21">
        <f t="shared" si="46"/>
        <v>0</v>
      </c>
      <c r="N143" s="12"/>
      <c r="O143" s="22">
        <f t="shared" si="47"/>
        <v>0</v>
      </c>
      <c r="P143" s="27"/>
      <c r="Q143" s="22">
        <f t="shared" si="48"/>
        <v>0</v>
      </c>
      <c r="R143" s="12">
        <v>80</v>
      </c>
      <c r="S143" s="23">
        <f t="shared" si="49"/>
        <v>7664</v>
      </c>
    </row>
    <row r="144" spans="1:19" ht="409.5" x14ac:dyDescent="0.25">
      <c r="A144" s="9">
        <v>131</v>
      </c>
      <c r="B144" s="8" t="s">
        <v>190</v>
      </c>
      <c r="C144" s="5" t="s">
        <v>191</v>
      </c>
      <c r="D144" s="4" t="s">
        <v>192</v>
      </c>
      <c r="E144" s="5" t="s">
        <v>88</v>
      </c>
      <c r="F144" s="5" t="s">
        <v>359</v>
      </c>
      <c r="G144" s="5" t="s">
        <v>11</v>
      </c>
      <c r="H144" s="5" t="s">
        <v>264</v>
      </c>
      <c r="I144" s="5">
        <v>2150</v>
      </c>
      <c r="J144" s="16">
        <v>21</v>
      </c>
      <c r="K144" s="15">
        <f t="shared" si="45"/>
        <v>45150</v>
      </c>
      <c r="L144" s="9">
        <v>1580</v>
      </c>
      <c r="M144" s="21">
        <f t="shared" si="46"/>
        <v>33180</v>
      </c>
      <c r="N144" s="12"/>
      <c r="O144" s="22">
        <f t="shared" si="47"/>
        <v>0</v>
      </c>
      <c r="P144" s="30"/>
      <c r="Q144" s="22">
        <f t="shared" si="48"/>
        <v>0</v>
      </c>
      <c r="R144" s="12">
        <v>570</v>
      </c>
      <c r="S144" s="23">
        <f t="shared" si="49"/>
        <v>11970</v>
      </c>
    </row>
    <row r="145" spans="1:19" ht="409.5" x14ac:dyDescent="0.25">
      <c r="A145" s="11">
        <v>132</v>
      </c>
      <c r="B145" s="8" t="s">
        <v>261</v>
      </c>
      <c r="C145" s="6" t="s">
        <v>317</v>
      </c>
      <c r="D145" s="7" t="s">
        <v>192</v>
      </c>
      <c r="E145" s="6" t="s">
        <v>88</v>
      </c>
      <c r="F145" s="6" t="s">
        <v>209</v>
      </c>
      <c r="G145" s="6" t="s">
        <v>11</v>
      </c>
      <c r="H145" s="5" t="s">
        <v>264</v>
      </c>
      <c r="I145" s="5">
        <v>20</v>
      </c>
      <c r="J145" s="16">
        <v>21</v>
      </c>
      <c r="K145" s="15">
        <f t="shared" si="45"/>
        <v>420</v>
      </c>
      <c r="L145" s="9">
        <v>0</v>
      </c>
      <c r="M145" s="21">
        <f t="shared" si="46"/>
        <v>0</v>
      </c>
      <c r="N145" s="12"/>
      <c r="O145" s="22">
        <f t="shared" si="47"/>
        <v>0</v>
      </c>
      <c r="P145" s="27"/>
      <c r="Q145" s="22">
        <f t="shared" si="48"/>
        <v>0</v>
      </c>
      <c r="R145" s="12">
        <v>20</v>
      </c>
      <c r="S145" s="23">
        <f t="shared" si="49"/>
        <v>420</v>
      </c>
    </row>
    <row r="146" spans="1:19" ht="180" x14ac:dyDescent="0.25">
      <c r="A146" s="9">
        <v>133</v>
      </c>
      <c r="B146" s="8" t="s">
        <v>193</v>
      </c>
      <c r="C146" s="5" t="s">
        <v>194</v>
      </c>
      <c r="D146" s="4" t="s">
        <v>9</v>
      </c>
      <c r="E146" s="5" t="s">
        <v>138</v>
      </c>
      <c r="F146" s="5" t="s">
        <v>359</v>
      </c>
      <c r="G146" s="5" t="s">
        <v>11</v>
      </c>
      <c r="H146" s="5" t="s">
        <v>264</v>
      </c>
      <c r="I146" s="5">
        <f>3490+4000</f>
        <v>7490</v>
      </c>
      <c r="J146" s="16">
        <v>2</v>
      </c>
      <c r="K146" s="15">
        <f t="shared" si="45"/>
        <v>14980</v>
      </c>
      <c r="L146" s="9">
        <v>1090</v>
      </c>
      <c r="M146" s="21">
        <f t="shared" si="46"/>
        <v>2180</v>
      </c>
      <c r="N146" s="12"/>
      <c r="O146" s="22">
        <f t="shared" si="47"/>
        <v>0</v>
      </c>
      <c r="P146" s="30"/>
      <c r="Q146" s="22">
        <f t="shared" si="48"/>
        <v>0</v>
      </c>
      <c r="R146" s="12">
        <v>6400</v>
      </c>
      <c r="S146" s="23">
        <f t="shared" si="49"/>
        <v>12800</v>
      </c>
    </row>
    <row r="147" spans="1:19" ht="390" x14ac:dyDescent="0.25">
      <c r="A147" s="11">
        <v>134</v>
      </c>
      <c r="B147" s="8" t="s">
        <v>178</v>
      </c>
      <c r="C147" s="5" t="s">
        <v>179</v>
      </c>
      <c r="D147" s="4" t="s">
        <v>9</v>
      </c>
      <c r="E147" s="5" t="s">
        <v>30</v>
      </c>
      <c r="F147" s="5" t="s">
        <v>359</v>
      </c>
      <c r="G147" s="5" t="s">
        <v>11</v>
      </c>
      <c r="H147" s="5" t="s">
        <v>264</v>
      </c>
      <c r="I147" s="5">
        <v>1060</v>
      </c>
      <c r="J147" s="16">
        <v>5.6</v>
      </c>
      <c r="K147" s="15">
        <f t="shared" si="45"/>
        <v>5936</v>
      </c>
      <c r="L147" s="9">
        <v>460</v>
      </c>
      <c r="M147" s="21">
        <f t="shared" si="46"/>
        <v>2576</v>
      </c>
      <c r="N147" s="12"/>
      <c r="O147" s="22">
        <f t="shared" si="47"/>
        <v>0</v>
      </c>
      <c r="P147" s="30"/>
      <c r="Q147" s="22">
        <f t="shared" si="48"/>
        <v>0</v>
      </c>
      <c r="R147" s="12">
        <v>600</v>
      </c>
      <c r="S147" s="23">
        <f t="shared" si="49"/>
        <v>3360</v>
      </c>
    </row>
    <row r="148" spans="1:19" x14ac:dyDescent="0.25">
      <c r="A148" s="74" t="s">
        <v>354</v>
      </c>
      <c r="B148" s="74"/>
      <c r="C148" s="74"/>
      <c r="D148" s="74"/>
      <c r="E148" s="74"/>
      <c r="F148" s="74"/>
      <c r="G148" s="74"/>
      <c r="H148" s="74"/>
      <c r="I148" s="74"/>
      <c r="J148" s="74"/>
      <c r="K148" s="74"/>
      <c r="L148" s="74"/>
      <c r="M148" s="74"/>
      <c r="N148" s="74"/>
      <c r="O148" s="74"/>
      <c r="P148" s="74"/>
      <c r="Q148" s="74"/>
      <c r="R148" s="74"/>
      <c r="S148" s="24"/>
    </row>
    <row r="149" spans="1:19" ht="409.5" x14ac:dyDescent="0.25">
      <c r="A149" s="9">
        <v>135</v>
      </c>
      <c r="B149" s="8" t="s">
        <v>197</v>
      </c>
      <c r="C149" s="5" t="s">
        <v>198</v>
      </c>
      <c r="D149" s="5" t="s">
        <v>199</v>
      </c>
      <c r="E149" s="5" t="s">
        <v>88</v>
      </c>
      <c r="F149" s="5" t="s">
        <v>209</v>
      </c>
      <c r="G149" s="5" t="s">
        <v>200</v>
      </c>
      <c r="H149" s="5" t="s">
        <v>264</v>
      </c>
      <c r="I149" s="5">
        <f>450+60</f>
        <v>510</v>
      </c>
      <c r="J149" s="15">
        <v>65</v>
      </c>
      <c r="K149" s="15">
        <f>J149*I149</f>
        <v>33150</v>
      </c>
      <c r="L149" s="9">
        <v>450</v>
      </c>
      <c r="M149" s="21">
        <f>J149*L149</f>
        <v>29250</v>
      </c>
      <c r="N149" s="12"/>
      <c r="O149" s="22">
        <f>N149*J149</f>
        <v>0</v>
      </c>
      <c r="P149" s="27"/>
      <c r="Q149" s="22">
        <f>P149*N149</f>
        <v>0</v>
      </c>
      <c r="R149" s="12">
        <v>60</v>
      </c>
      <c r="S149" s="23">
        <f>R149*J149</f>
        <v>3900</v>
      </c>
    </row>
    <row r="150" spans="1:19" ht="409.5" x14ac:dyDescent="0.25">
      <c r="A150" s="9">
        <v>136</v>
      </c>
      <c r="B150" s="8" t="s">
        <v>201</v>
      </c>
      <c r="C150" s="5" t="s">
        <v>202</v>
      </c>
      <c r="D150" s="5" t="s">
        <v>199</v>
      </c>
      <c r="E150" s="5" t="s">
        <v>88</v>
      </c>
      <c r="F150" s="5" t="s">
        <v>209</v>
      </c>
      <c r="G150" s="5" t="s">
        <v>200</v>
      </c>
      <c r="H150" s="5" t="s">
        <v>264</v>
      </c>
      <c r="I150" s="5">
        <f>150+30</f>
        <v>180</v>
      </c>
      <c r="J150" s="15">
        <v>100</v>
      </c>
      <c r="K150" s="15">
        <f t="shared" ref="K150:K151" si="50">J150*I150</f>
        <v>18000</v>
      </c>
      <c r="L150" s="9">
        <v>150</v>
      </c>
      <c r="M150" s="21">
        <f t="shared" ref="M150:M151" si="51">J150*L150</f>
        <v>15000</v>
      </c>
      <c r="N150" s="12"/>
      <c r="O150" s="22">
        <f t="shared" ref="O150:O151" si="52">N150*J150</f>
        <v>0</v>
      </c>
      <c r="P150" s="27"/>
      <c r="Q150" s="22">
        <f t="shared" ref="Q150:Q151" si="53">P150*N150</f>
        <v>0</v>
      </c>
      <c r="R150" s="12">
        <v>30</v>
      </c>
      <c r="S150" s="23">
        <f t="shared" ref="S150:S151" si="54">R150*J150</f>
        <v>3000</v>
      </c>
    </row>
    <row r="151" spans="1:19" ht="409.5" x14ac:dyDescent="0.25">
      <c r="A151" s="9">
        <v>137</v>
      </c>
      <c r="B151" s="8" t="s">
        <v>203</v>
      </c>
      <c r="C151" s="5" t="s">
        <v>204</v>
      </c>
      <c r="D151" s="5" t="s">
        <v>199</v>
      </c>
      <c r="E151" s="5" t="s">
        <v>88</v>
      </c>
      <c r="F151" s="5" t="s">
        <v>209</v>
      </c>
      <c r="G151" s="5" t="s">
        <v>200</v>
      </c>
      <c r="H151" s="5" t="s">
        <v>264</v>
      </c>
      <c r="I151" s="5">
        <f>100+30</f>
        <v>130</v>
      </c>
      <c r="J151" s="15">
        <v>160</v>
      </c>
      <c r="K151" s="15">
        <f t="shared" si="50"/>
        <v>20800</v>
      </c>
      <c r="L151" s="9">
        <v>100</v>
      </c>
      <c r="M151" s="21">
        <f t="shared" si="51"/>
        <v>16000</v>
      </c>
      <c r="N151" s="12"/>
      <c r="O151" s="22">
        <f t="shared" si="52"/>
        <v>0</v>
      </c>
      <c r="P151" s="27"/>
      <c r="Q151" s="22">
        <f t="shared" si="53"/>
        <v>0</v>
      </c>
      <c r="R151" s="12">
        <v>30</v>
      </c>
      <c r="S151" s="23">
        <f t="shared" si="54"/>
        <v>4800</v>
      </c>
    </row>
    <row r="152" spans="1:19" x14ac:dyDescent="0.25">
      <c r="A152" s="74" t="s">
        <v>355</v>
      </c>
      <c r="B152" s="74"/>
      <c r="C152" s="74"/>
      <c r="D152" s="74"/>
      <c r="E152" s="74"/>
      <c r="F152" s="74"/>
      <c r="G152" s="74"/>
      <c r="H152" s="74"/>
      <c r="I152" s="74"/>
      <c r="J152" s="74"/>
      <c r="K152" s="74"/>
      <c r="L152" s="74"/>
      <c r="M152" s="74"/>
      <c r="N152" s="74"/>
      <c r="O152" s="74"/>
      <c r="P152" s="74"/>
      <c r="Q152" s="74"/>
      <c r="R152" s="74"/>
      <c r="S152" s="24"/>
    </row>
    <row r="153" spans="1:19" ht="405" x14ac:dyDescent="0.25">
      <c r="A153" s="9">
        <v>138</v>
      </c>
      <c r="B153" s="8" t="s">
        <v>252</v>
      </c>
      <c r="C153" s="5" t="s">
        <v>253</v>
      </c>
      <c r="D153" s="5" t="s">
        <v>33</v>
      </c>
      <c r="E153" s="5" t="s">
        <v>30</v>
      </c>
      <c r="F153" s="5" t="s">
        <v>209</v>
      </c>
      <c r="G153" s="5" t="s">
        <v>11</v>
      </c>
      <c r="H153" s="5" t="s">
        <v>264</v>
      </c>
      <c r="I153" s="5">
        <v>100</v>
      </c>
      <c r="J153" s="16">
        <v>38.869999999999997</v>
      </c>
      <c r="K153" s="15">
        <f>J153*I153</f>
        <v>3886.9999999999995</v>
      </c>
      <c r="L153" s="9">
        <v>0</v>
      </c>
      <c r="M153" s="21">
        <f>J153*L153</f>
        <v>0</v>
      </c>
      <c r="N153" s="12"/>
      <c r="O153" s="22">
        <f>N153*J153</f>
        <v>0</v>
      </c>
      <c r="P153" s="27"/>
      <c r="Q153" s="22">
        <f>P153*N153</f>
        <v>0</v>
      </c>
      <c r="R153" s="12">
        <v>100</v>
      </c>
      <c r="S153" s="23">
        <f>R153*J153</f>
        <v>3886.9999999999995</v>
      </c>
    </row>
    <row r="154" spans="1:19" x14ac:dyDescent="0.25">
      <c r="A154" s="74" t="s">
        <v>356</v>
      </c>
      <c r="B154" s="74"/>
      <c r="C154" s="74"/>
      <c r="D154" s="74"/>
      <c r="E154" s="74"/>
      <c r="F154" s="74"/>
      <c r="G154" s="74"/>
      <c r="H154" s="74"/>
      <c r="I154" s="74"/>
      <c r="J154" s="74"/>
      <c r="K154" s="74"/>
      <c r="L154" s="74"/>
      <c r="M154" s="74"/>
      <c r="N154" s="74"/>
      <c r="O154" s="74"/>
      <c r="P154" s="74"/>
      <c r="Q154" s="74"/>
      <c r="R154" s="74"/>
      <c r="S154" s="24"/>
    </row>
    <row r="155" spans="1:19" ht="409.5" x14ac:dyDescent="0.25">
      <c r="A155" s="9">
        <v>139</v>
      </c>
      <c r="B155" s="8" t="s">
        <v>208</v>
      </c>
      <c r="C155" s="5" t="s">
        <v>207</v>
      </c>
      <c r="D155" s="5" t="s">
        <v>206</v>
      </c>
      <c r="E155" s="5" t="s">
        <v>138</v>
      </c>
      <c r="F155" s="5" t="s">
        <v>209</v>
      </c>
      <c r="G155" s="5" t="s">
        <v>200</v>
      </c>
      <c r="H155" s="5" t="s">
        <v>264</v>
      </c>
      <c r="I155" s="5">
        <v>500</v>
      </c>
      <c r="J155" s="16">
        <v>100</v>
      </c>
      <c r="K155" s="15">
        <f>J155*I155</f>
        <v>50000</v>
      </c>
      <c r="L155" s="9">
        <v>500</v>
      </c>
      <c r="M155" s="21">
        <f>J155*L155</f>
        <v>50000</v>
      </c>
      <c r="N155" s="12"/>
      <c r="O155" s="22">
        <f>N155*J155</f>
        <v>0</v>
      </c>
      <c r="P155" s="27"/>
      <c r="Q155" s="22">
        <f>P155*N155</f>
        <v>0</v>
      </c>
      <c r="R155" s="12">
        <v>0</v>
      </c>
      <c r="S155" s="23">
        <f>R155*J155</f>
        <v>0</v>
      </c>
    </row>
    <row r="156" spans="1:19" ht="375" x14ac:dyDescent="0.25">
      <c r="A156" s="9">
        <v>140</v>
      </c>
      <c r="B156" s="8" t="s">
        <v>245</v>
      </c>
      <c r="C156" s="6" t="s">
        <v>246</v>
      </c>
      <c r="D156" s="6" t="s">
        <v>247</v>
      </c>
      <c r="E156" s="5" t="s">
        <v>10</v>
      </c>
      <c r="F156" s="5" t="s">
        <v>209</v>
      </c>
      <c r="G156" s="5" t="s">
        <v>11</v>
      </c>
      <c r="H156" s="5" t="s">
        <v>264</v>
      </c>
      <c r="I156" s="5">
        <v>3000</v>
      </c>
      <c r="J156" s="16">
        <v>1.7</v>
      </c>
      <c r="K156" s="15">
        <f t="shared" ref="K156:K159" si="55">J156*I156</f>
        <v>5100</v>
      </c>
      <c r="L156" s="9">
        <v>0</v>
      </c>
      <c r="M156" s="21">
        <f t="shared" ref="M156:M159" si="56">J156*L156</f>
        <v>0</v>
      </c>
      <c r="N156" s="12"/>
      <c r="O156" s="22">
        <f t="shared" ref="O156:O159" si="57">N156*J156</f>
        <v>0</v>
      </c>
      <c r="P156" s="27"/>
      <c r="Q156" s="22">
        <f t="shared" ref="Q156:Q159" si="58">P156*N156</f>
        <v>0</v>
      </c>
      <c r="R156" s="12">
        <v>3000</v>
      </c>
      <c r="S156" s="23">
        <f t="shared" ref="S156:S159" si="59">R156*J156</f>
        <v>5100</v>
      </c>
    </row>
    <row r="157" spans="1:19" ht="120" x14ac:dyDescent="0.25">
      <c r="A157" s="9">
        <v>141</v>
      </c>
      <c r="B157" s="10" t="s">
        <v>357</v>
      </c>
      <c r="C157" s="6" t="s">
        <v>305</v>
      </c>
      <c r="D157" s="4" t="s">
        <v>302</v>
      </c>
      <c r="E157" s="5" t="s">
        <v>88</v>
      </c>
      <c r="F157" s="6" t="s">
        <v>209</v>
      </c>
      <c r="G157" s="6" t="s">
        <v>11</v>
      </c>
      <c r="H157" s="5" t="s">
        <v>264</v>
      </c>
      <c r="I157" s="5">
        <v>20</v>
      </c>
      <c r="J157" s="16">
        <v>145</v>
      </c>
      <c r="K157" s="15">
        <f t="shared" si="55"/>
        <v>2900</v>
      </c>
      <c r="L157" s="9">
        <v>0</v>
      </c>
      <c r="M157" s="21">
        <f t="shared" si="56"/>
        <v>0</v>
      </c>
      <c r="N157" s="12"/>
      <c r="O157" s="22">
        <f t="shared" si="57"/>
        <v>0</v>
      </c>
      <c r="P157" s="27"/>
      <c r="Q157" s="22">
        <f t="shared" si="58"/>
        <v>0</v>
      </c>
      <c r="R157" s="12">
        <v>20</v>
      </c>
      <c r="S157" s="23">
        <f t="shared" si="59"/>
        <v>2900</v>
      </c>
    </row>
    <row r="158" spans="1:19" ht="120" x14ac:dyDescent="0.25">
      <c r="A158" s="9">
        <v>142</v>
      </c>
      <c r="B158" s="10" t="s">
        <v>306</v>
      </c>
      <c r="C158" s="6" t="s">
        <v>307</v>
      </c>
      <c r="D158" s="5" t="s">
        <v>308</v>
      </c>
      <c r="E158" s="5" t="s">
        <v>88</v>
      </c>
      <c r="F158" s="6" t="s">
        <v>209</v>
      </c>
      <c r="G158" s="6" t="s">
        <v>11</v>
      </c>
      <c r="H158" s="5" t="s">
        <v>264</v>
      </c>
      <c r="I158" s="5">
        <v>40</v>
      </c>
      <c r="J158" s="16">
        <v>150</v>
      </c>
      <c r="K158" s="15">
        <f t="shared" si="55"/>
        <v>6000</v>
      </c>
      <c r="L158" s="9">
        <v>0</v>
      </c>
      <c r="M158" s="21">
        <f t="shared" si="56"/>
        <v>0</v>
      </c>
      <c r="N158" s="12"/>
      <c r="O158" s="22">
        <f t="shared" si="57"/>
        <v>0</v>
      </c>
      <c r="P158" s="27"/>
      <c r="Q158" s="22">
        <f t="shared" si="58"/>
        <v>0</v>
      </c>
      <c r="R158" s="12">
        <v>40</v>
      </c>
      <c r="S158" s="23">
        <f t="shared" si="59"/>
        <v>6000</v>
      </c>
    </row>
    <row r="159" spans="1:19" ht="409.5" x14ac:dyDescent="0.25">
      <c r="A159" s="9">
        <v>143</v>
      </c>
      <c r="B159" s="8" t="s">
        <v>358</v>
      </c>
      <c r="C159" s="5" t="s">
        <v>309</v>
      </c>
      <c r="D159" s="4" t="s">
        <v>310</v>
      </c>
      <c r="E159" s="5" t="s">
        <v>292</v>
      </c>
      <c r="F159" s="5" t="s">
        <v>209</v>
      </c>
      <c r="G159" s="5" t="s">
        <v>11</v>
      </c>
      <c r="H159" s="5" t="s">
        <v>264</v>
      </c>
      <c r="I159" s="5">
        <v>420</v>
      </c>
      <c r="J159" s="16">
        <v>33.5</v>
      </c>
      <c r="K159" s="15">
        <f t="shared" si="55"/>
        <v>14070</v>
      </c>
      <c r="L159" s="9">
        <v>0</v>
      </c>
      <c r="M159" s="21">
        <f t="shared" si="56"/>
        <v>0</v>
      </c>
      <c r="N159" s="12"/>
      <c r="O159" s="22">
        <f t="shared" si="57"/>
        <v>0</v>
      </c>
      <c r="P159" s="28"/>
      <c r="Q159" s="22">
        <f t="shared" si="58"/>
        <v>0</v>
      </c>
      <c r="R159" s="12">
        <v>420</v>
      </c>
      <c r="S159" s="23">
        <f t="shared" si="59"/>
        <v>14070</v>
      </c>
    </row>
  </sheetData>
  <mergeCells count="26">
    <mergeCell ref="A32:I32"/>
    <mergeCell ref="J32:T32"/>
    <mergeCell ref="B2:G2"/>
    <mergeCell ref="I2:S2"/>
    <mergeCell ref="A17:R17"/>
    <mergeCell ref="A20:I20"/>
    <mergeCell ref="J20:T20"/>
    <mergeCell ref="A46:I46"/>
    <mergeCell ref="J46:T46"/>
    <mergeCell ref="A49:I49"/>
    <mergeCell ref="J49:T49"/>
    <mergeCell ref="A79:I79"/>
    <mergeCell ref="J79:T79"/>
    <mergeCell ref="A87:C87"/>
    <mergeCell ref="D87:R87"/>
    <mergeCell ref="A96:C96"/>
    <mergeCell ref="D96:F96"/>
    <mergeCell ref="G96:I96"/>
    <mergeCell ref="L96:R96"/>
    <mergeCell ref="A154:R154"/>
    <mergeCell ref="A119:R119"/>
    <mergeCell ref="A124:R124"/>
    <mergeCell ref="A135:I135"/>
    <mergeCell ref="L135:R135"/>
    <mergeCell ref="A148:R148"/>
    <mergeCell ref="A152:R152"/>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59"/>
  <sheetViews>
    <sheetView workbookViewId="0">
      <selection sqref="A1:T159"/>
    </sheetView>
  </sheetViews>
  <sheetFormatPr defaultRowHeight="15" x14ac:dyDescent="0.25"/>
  <sheetData>
    <row r="1" spans="1:19" ht="195" x14ac:dyDescent="0.25">
      <c r="A1" s="8" t="s">
        <v>0</v>
      </c>
      <c r="B1" s="8" t="s">
        <v>1</v>
      </c>
      <c r="C1" s="8" t="s">
        <v>2</v>
      </c>
      <c r="D1" s="8" t="s">
        <v>3</v>
      </c>
      <c r="E1" s="8" t="s">
        <v>4</v>
      </c>
      <c r="F1" s="8" t="s">
        <v>5</v>
      </c>
      <c r="G1" s="8" t="s">
        <v>6</v>
      </c>
      <c r="H1" s="8" t="s">
        <v>320</v>
      </c>
      <c r="I1" s="8" t="s">
        <v>363</v>
      </c>
      <c r="J1" s="17" t="s">
        <v>368</v>
      </c>
      <c r="K1" s="8" t="s">
        <v>364</v>
      </c>
      <c r="L1" s="13" t="s">
        <v>210</v>
      </c>
      <c r="M1" s="13" t="s">
        <v>365</v>
      </c>
      <c r="N1" s="12" t="s">
        <v>361</v>
      </c>
      <c r="O1" s="12" t="s">
        <v>367</v>
      </c>
      <c r="P1" s="31" t="s">
        <v>370</v>
      </c>
      <c r="Q1" s="12" t="s">
        <v>369</v>
      </c>
      <c r="R1" s="14" t="s">
        <v>362</v>
      </c>
      <c r="S1" s="14" t="s">
        <v>366</v>
      </c>
    </row>
    <row r="2" spans="1:19" x14ac:dyDescent="0.25">
      <c r="A2" s="4"/>
      <c r="B2" s="74" t="s">
        <v>321</v>
      </c>
      <c r="C2" s="74"/>
      <c r="D2" s="74"/>
      <c r="E2" s="74"/>
      <c r="F2" s="74"/>
      <c r="G2" s="74"/>
      <c r="H2" s="25"/>
      <c r="I2" s="74"/>
      <c r="J2" s="74"/>
      <c r="K2" s="74"/>
      <c r="L2" s="74"/>
      <c r="M2" s="74"/>
      <c r="N2" s="74"/>
      <c r="O2" s="74"/>
      <c r="P2" s="74"/>
      <c r="Q2" s="74"/>
      <c r="R2" s="74"/>
      <c r="S2" s="75"/>
    </row>
    <row r="3" spans="1:19" ht="409.5" x14ac:dyDescent="0.25">
      <c r="A3" s="9">
        <v>1</v>
      </c>
      <c r="B3" s="8" t="s">
        <v>7</v>
      </c>
      <c r="C3" s="5" t="s">
        <v>8</v>
      </c>
      <c r="D3" s="4" t="s">
        <v>9</v>
      </c>
      <c r="E3" s="5" t="s">
        <v>10</v>
      </c>
      <c r="F3" s="5" t="s">
        <v>359</v>
      </c>
      <c r="G3" s="5" t="s">
        <v>11</v>
      </c>
      <c r="H3" s="5" t="s">
        <v>264</v>
      </c>
      <c r="I3" s="5">
        <v>620</v>
      </c>
      <c r="J3" s="16">
        <v>20.5</v>
      </c>
      <c r="K3" s="15">
        <f>I3*J3</f>
        <v>12710</v>
      </c>
      <c r="L3" s="9">
        <v>420</v>
      </c>
      <c r="M3" s="21">
        <f>J3*L3</f>
        <v>8610</v>
      </c>
      <c r="N3" s="12"/>
      <c r="O3" s="22">
        <f>J3*N3</f>
        <v>0</v>
      </c>
      <c r="P3" s="30"/>
      <c r="Q3" s="22">
        <f>P3*N3</f>
        <v>0</v>
      </c>
      <c r="R3" s="12">
        <v>200</v>
      </c>
      <c r="S3" s="23">
        <f>R3*J3</f>
        <v>4100</v>
      </c>
    </row>
    <row r="4" spans="1:19" ht="409.5" x14ac:dyDescent="0.25">
      <c r="A4" s="9">
        <v>2</v>
      </c>
      <c r="B4" s="8" t="s">
        <v>12</v>
      </c>
      <c r="C4" s="5" t="s">
        <v>13</v>
      </c>
      <c r="D4" s="4" t="s">
        <v>9</v>
      </c>
      <c r="E4" s="5" t="s">
        <v>14</v>
      </c>
      <c r="F4" s="5" t="s">
        <v>359</v>
      </c>
      <c r="G4" s="5" t="s">
        <v>11</v>
      </c>
      <c r="H4" s="5" t="s">
        <v>264</v>
      </c>
      <c r="I4" s="5">
        <f>1356+30</f>
        <v>1386</v>
      </c>
      <c r="J4" s="16">
        <v>146</v>
      </c>
      <c r="K4" s="15">
        <f t="shared" ref="K4:K16" si="0">I4*J4</f>
        <v>202356</v>
      </c>
      <c r="L4" s="9">
        <v>750</v>
      </c>
      <c r="M4" s="21">
        <f t="shared" ref="M4:M16" si="1">J4*L4</f>
        <v>109500</v>
      </c>
      <c r="N4" s="12"/>
      <c r="O4" s="22">
        <f t="shared" ref="O4:O16" si="2">J4*N4</f>
        <v>0</v>
      </c>
      <c r="P4" s="30"/>
      <c r="Q4" s="22">
        <f t="shared" ref="Q4:Q16" si="3">P4*N4</f>
        <v>0</v>
      </c>
      <c r="R4" s="12">
        <v>636</v>
      </c>
      <c r="S4" s="23">
        <f t="shared" ref="S4:S16" si="4">R4*J4</f>
        <v>92856</v>
      </c>
    </row>
    <row r="5" spans="1:19" ht="409.5" x14ac:dyDescent="0.25">
      <c r="A5" s="9">
        <v>3</v>
      </c>
      <c r="B5" s="8" t="s">
        <v>274</v>
      </c>
      <c r="C5" s="5" t="s">
        <v>275</v>
      </c>
      <c r="D5" s="4" t="s">
        <v>9</v>
      </c>
      <c r="E5" s="5" t="s">
        <v>14</v>
      </c>
      <c r="F5" s="5" t="s">
        <v>209</v>
      </c>
      <c r="G5" s="5" t="s">
        <v>11</v>
      </c>
      <c r="H5" s="5" t="s">
        <v>264</v>
      </c>
      <c r="I5" s="5">
        <f>20+20</f>
        <v>40</v>
      </c>
      <c r="J5" s="16">
        <v>91</v>
      </c>
      <c r="K5" s="15">
        <f t="shared" si="0"/>
        <v>3640</v>
      </c>
      <c r="L5" s="9">
        <v>0</v>
      </c>
      <c r="M5" s="21">
        <f t="shared" si="1"/>
        <v>0</v>
      </c>
      <c r="N5" s="12"/>
      <c r="O5" s="22">
        <f t="shared" si="2"/>
        <v>0</v>
      </c>
      <c r="P5" s="27"/>
      <c r="Q5" s="22">
        <f t="shared" si="3"/>
        <v>0</v>
      </c>
      <c r="R5" s="12">
        <v>40</v>
      </c>
      <c r="S5" s="23">
        <f t="shared" si="4"/>
        <v>3640</v>
      </c>
    </row>
    <row r="6" spans="1:19" ht="409.5" x14ac:dyDescent="0.25">
      <c r="A6" s="9">
        <v>4</v>
      </c>
      <c r="B6" s="8" t="s">
        <v>214</v>
      </c>
      <c r="C6" s="5" t="s">
        <v>215</v>
      </c>
      <c r="D6" s="4" t="s">
        <v>9</v>
      </c>
      <c r="E6" s="5" t="s">
        <v>17</v>
      </c>
      <c r="F6" s="5" t="s">
        <v>209</v>
      </c>
      <c r="G6" s="5" t="s">
        <v>11</v>
      </c>
      <c r="H6" s="5" t="s">
        <v>264</v>
      </c>
      <c r="I6" s="5">
        <f>50+500</f>
        <v>550</v>
      </c>
      <c r="J6" s="16">
        <v>105</v>
      </c>
      <c r="K6" s="15">
        <f t="shared" si="0"/>
        <v>57750</v>
      </c>
      <c r="L6" s="9">
        <v>0</v>
      </c>
      <c r="M6" s="21">
        <f t="shared" si="1"/>
        <v>0</v>
      </c>
      <c r="N6" s="12"/>
      <c r="O6" s="22">
        <f t="shared" si="2"/>
        <v>0</v>
      </c>
      <c r="P6" s="28"/>
      <c r="Q6" s="22">
        <f t="shared" si="3"/>
        <v>0</v>
      </c>
      <c r="R6" s="12">
        <v>550</v>
      </c>
      <c r="S6" s="23">
        <f t="shared" si="4"/>
        <v>57750</v>
      </c>
    </row>
    <row r="7" spans="1:19" ht="270" x14ac:dyDescent="0.25">
      <c r="A7" s="9">
        <v>5</v>
      </c>
      <c r="B7" s="8" t="s">
        <v>216</v>
      </c>
      <c r="C7" s="5" t="s">
        <v>217</v>
      </c>
      <c r="D7" s="4" t="s">
        <v>218</v>
      </c>
      <c r="E7" s="5" t="s">
        <v>17</v>
      </c>
      <c r="F7" s="5" t="s">
        <v>209</v>
      </c>
      <c r="G7" s="5" t="s">
        <v>11</v>
      </c>
      <c r="H7" s="5" t="s">
        <v>264</v>
      </c>
      <c r="I7" s="5">
        <f>100+100</f>
        <v>200</v>
      </c>
      <c r="J7" s="16">
        <v>199</v>
      </c>
      <c r="K7" s="15">
        <f t="shared" si="0"/>
        <v>39800</v>
      </c>
      <c r="L7" s="9">
        <v>0</v>
      </c>
      <c r="M7" s="21">
        <f t="shared" si="1"/>
        <v>0</v>
      </c>
      <c r="N7" s="12"/>
      <c r="O7" s="22">
        <f t="shared" si="2"/>
        <v>0</v>
      </c>
      <c r="P7" s="28"/>
      <c r="Q7" s="22">
        <f t="shared" si="3"/>
        <v>0</v>
      </c>
      <c r="R7" s="12">
        <v>200</v>
      </c>
      <c r="S7" s="23">
        <f t="shared" si="4"/>
        <v>39800</v>
      </c>
    </row>
    <row r="8" spans="1:19" ht="409.5" x14ac:dyDescent="0.25">
      <c r="A8" s="9">
        <v>6</v>
      </c>
      <c r="B8" s="8" t="s">
        <v>15</v>
      </c>
      <c r="C8" s="5" t="s">
        <v>16</v>
      </c>
      <c r="D8" s="4" t="s">
        <v>9</v>
      </c>
      <c r="E8" s="5" t="s">
        <v>17</v>
      </c>
      <c r="F8" s="5" t="s">
        <v>359</v>
      </c>
      <c r="G8" s="5" t="s">
        <v>11</v>
      </c>
      <c r="H8" s="5" t="s">
        <v>264</v>
      </c>
      <c r="I8" s="5">
        <v>670</v>
      </c>
      <c r="J8" s="16">
        <v>80</v>
      </c>
      <c r="K8" s="15">
        <f t="shared" si="0"/>
        <v>53600</v>
      </c>
      <c r="L8" s="9">
        <v>600</v>
      </c>
      <c r="M8" s="21">
        <f t="shared" si="1"/>
        <v>48000</v>
      </c>
      <c r="N8" s="12"/>
      <c r="O8" s="22">
        <f t="shared" si="2"/>
        <v>0</v>
      </c>
      <c r="P8" s="30"/>
      <c r="Q8" s="22">
        <f t="shared" si="3"/>
        <v>0</v>
      </c>
      <c r="R8" s="12">
        <v>70</v>
      </c>
      <c r="S8" s="23">
        <f t="shared" si="4"/>
        <v>5600</v>
      </c>
    </row>
    <row r="9" spans="1:19" ht="405" x14ac:dyDescent="0.25">
      <c r="A9" s="9">
        <v>7</v>
      </c>
      <c r="B9" s="8" t="s">
        <v>219</v>
      </c>
      <c r="C9" s="5" t="s">
        <v>220</v>
      </c>
      <c r="D9" s="4" t="s">
        <v>9</v>
      </c>
      <c r="E9" s="5" t="s">
        <v>17</v>
      </c>
      <c r="F9" s="5" t="s">
        <v>209</v>
      </c>
      <c r="G9" s="5" t="s">
        <v>11</v>
      </c>
      <c r="H9" s="5" t="s">
        <v>264</v>
      </c>
      <c r="I9" s="5">
        <v>50</v>
      </c>
      <c r="J9" s="16">
        <v>145</v>
      </c>
      <c r="K9" s="15">
        <f t="shared" si="0"/>
        <v>7250</v>
      </c>
      <c r="L9" s="9">
        <v>0</v>
      </c>
      <c r="M9" s="21">
        <f t="shared" si="1"/>
        <v>0</v>
      </c>
      <c r="N9" s="12"/>
      <c r="O9" s="22">
        <f t="shared" si="2"/>
        <v>0</v>
      </c>
      <c r="P9" s="28"/>
      <c r="Q9" s="22">
        <f t="shared" si="3"/>
        <v>0</v>
      </c>
      <c r="R9" s="12">
        <v>50</v>
      </c>
      <c r="S9" s="23">
        <f t="shared" si="4"/>
        <v>7250</v>
      </c>
    </row>
    <row r="10" spans="1:19" ht="165" x14ac:dyDescent="0.25">
      <c r="A10" s="9">
        <v>8</v>
      </c>
      <c r="B10" s="8" t="s">
        <v>24</v>
      </c>
      <c r="C10" s="5" t="s">
        <v>25</v>
      </c>
      <c r="D10" s="4" t="s">
        <v>9</v>
      </c>
      <c r="E10" s="5" t="s">
        <v>10</v>
      </c>
      <c r="F10" s="5" t="s">
        <v>359</v>
      </c>
      <c r="G10" s="5" t="s">
        <v>11</v>
      </c>
      <c r="H10" s="5" t="s">
        <v>264</v>
      </c>
      <c r="I10" s="5">
        <v>605</v>
      </c>
      <c r="J10" s="16">
        <v>10.5</v>
      </c>
      <c r="K10" s="15">
        <f t="shared" si="0"/>
        <v>6352.5</v>
      </c>
      <c r="L10" s="9">
        <v>455</v>
      </c>
      <c r="M10" s="21">
        <f t="shared" si="1"/>
        <v>4777.5</v>
      </c>
      <c r="N10" s="12"/>
      <c r="O10" s="22">
        <f t="shared" si="2"/>
        <v>0</v>
      </c>
      <c r="P10" s="30"/>
      <c r="Q10" s="22">
        <f t="shared" si="3"/>
        <v>0</v>
      </c>
      <c r="R10" s="12">
        <v>150</v>
      </c>
      <c r="S10" s="23">
        <f t="shared" si="4"/>
        <v>1575</v>
      </c>
    </row>
    <row r="11" spans="1:19" ht="165" x14ac:dyDescent="0.25">
      <c r="A11" s="9">
        <v>9</v>
      </c>
      <c r="B11" s="8" t="s">
        <v>269</v>
      </c>
      <c r="C11" s="5" t="s">
        <v>270</v>
      </c>
      <c r="D11" s="4"/>
      <c r="E11" s="5"/>
      <c r="F11" s="5"/>
      <c r="G11" s="5"/>
      <c r="H11" s="5" t="s">
        <v>264</v>
      </c>
      <c r="I11" s="5">
        <f>1100+100</f>
        <v>1200</v>
      </c>
      <c r="J11" s="16">
        <v>16.5</v>
      </c>
      <c r="K11" s="15">
        <f t="shared" si="0"/>
        <v>19800</v>
      </c>
      <c r="L11" s="9">
        <v>0</v>
      </c>
      <c r="M11" s="21">
        <f t="shared" si="1"/>
        <v>0</v>
      </c>
      <c r="N11" s="12">
        <v>1000</v>
      </c>
      <c r="O11" s="22">
        <f t="shared" si="2"/>
        <v>16500</v>
      </c>
      <c r="P11" s="26">
        <v>18.899999999999999</v>
      </c>
      <c r="Q11" s="22">
        <f t="shared" si="3"/>
        <v>18900</v>
      </c>
      <c r="R11" s="12">
        <v>200</v>
      </c>
      <c r="S11" s="23">
        <f t="shared" si="4"/>
        <v>3300</v>
      </c>
    </row>
    <row r="12" spans="1:19" ht="150" x14ac:dyDescent="0.25">
      <c r="A12" s="9">
        <v>10</v>
      </c>
      <c r="B12" s="8" t="s">
        <v>26</v>
      </c>
      <c r="C12" s="5" t="s">
        <v>27</v>
      </c>
      <c r="D12" s="4" t="s">
        <v>9</v>
      </c>
      <c r="E12" s="5" t="s">
        <v>10</v>
      </c>
      <c r="F12" s="5" t="s">
        <v>359</v>
      </c>
      <c r="G12" s="5" t="s">
        <v>11</v>
      </c>
      <c r="H12" s="5" t="s">
        <v>264</v>
      </c>
      <c r="I12" s="5">
        <f>5800+350</f>
        <v>6150</v>
      </c>
      <c r="J12" s="16">
        <v>16.899999999999999</v>
      </c>
      <c r="K12" s="15">
        <f t="shared" si="0"/>
        <v>103934.99999999999</v>
      </c>
      <c r="L12" s="9">
        <v>4540</v>
      </c>
      <c r="M12" s="21">
        <f t="shared" si="1"/>
        <v>76726</v>
      </c>
      <c r="N12" s="12"/>
      <c r="O12" s="22">
        <f t="shared" si="2"/>
        <v>0</v>
      </c>
      <c r="P12" s="30"/>
      <c r="Q12" s="22">
        <f t="shared" si="3"/>
        <v>0</v>
      </c>
      <c r="R12" s="12">
        <v>1610</v>
      </c>
      <c r="S12" s="23">
        <f t="shared" si="4"/>
        <v>27208.999999999996</v>
      </c>
    </row>
    <row r="13" spans="1:19" ht="150" x14ac:dyDescent="0.25">
      <c r="A13" s="9">
        <v>11</v>
      </c>
      <c r="B13" s="8" t="s">
        <v>221</v>
      </c>
      <c r="C13" s="5" t="s">
        <v>27</v>
      </c>
      <c r="D13" s="4" t="s">
        <v>9</v>
      </c>
      <c r="E13" s="5" t="s">
        <v>10</v>
      </c>
      <c r="F13" s="5" t="s">
        <v>209</v>
      </c>
      <c r="G13" s="5" t="s">
        <v>11</v>
      </c>
      <c r="H13" s="5" t="s">
        <v>264</v>
      </c>
      <c r="I13" s="5">
        <f>100+50</f>
        <v>150</v>
      </c>
      <c r="J13" s="16">
        <v>45</v>
      </c>
      <c r="K13" s="15">
        <f t="shared" si="0"/>
        <v>6750</v>
      </c>
      <c r="L13" s="9">
        <v>0</v>
      </c>
      <c r="M13" s="21">
        <f t="shared" si="1"/>
        <v>0</v>
      </c>
      <c r="N13" s="12"/>
      <c r="O13" s="22">
        <f t="shared" si="2"/>
        <v>0</v>
      </c>
      <c r="P13" s="28"/>
      <c r="Q13" s="22">
        <f t="shared" si="3"/>
        <v>0</v>
      </c>
      <c r="R13" s="12">
        <v>150</v>
      </c>
      <c r="S13" s="23">
        <f t="shared" si="4"/>
        <v>6750</v>
      </c>
    </row>
    <row r="14" spans="1:19" ht="165" x14ac:dyDescent="0.25">
      <c r="A14" s="9">
        <v>12</v>
      </c>
      <c r="B14" s="8" t="s">
        <v>318</v>
      </c>
      <c r="C14" s="5" t="s">
        <v>322</v>
      </c>
      <c r="D14" s="4"/>
      <c r="E14" s="5" t="s">
        <v>323</v>
      </c>
      <c r="F14" s="5" t="s">
        <v>209</v>
      </c>
      <c r="G14" s="5" t="s">
        <v>11</v>
      </c>
      <c r="H14" s="5" t="s">
        <v>264</v>
      </c>
      <c r="I14" s="5">
        <v>200</v>
      </c>
      <c r="J14" s="16">
        <v>60</v>
      </c>
      <c r="K14" s="15">
        <f t="shared" si="0"/>
        <v>12000</v>
      </c>
      <c r="L14" s="9">
        <v>0</v>
      </c>
      <c r="M14" s="21">
        <f t="shared" si="1"/>
        <v>0</v>
      </c>
      <c r="N14" s="12">
        <v>0</v>
      </c>
      <c r="O14" s="22">
        <f t="shared" si="2"/>
        <v>0</v>
      </c>
      <c r="P14" s="32"/>
      <c r="Q14" s="22">
        <f t="shared" si="3"/>
        <v>0</v>
      </c>
      <c r="R14" s="12">
        <v>200</v>
      </c>
      <c r="S14" s="23">
        <f t="shared" si="4"/>
        <v>12000</v>
      </c>
    </row>
    <row r="15" spans="1:19" ht="90" x14ac:dyDescent="0.25">
      <c r="A15" s="9">
        <v>13</v>
      </c>
      <c r="B15" s="8" t="s">
        <v>324</v>
      </c>
      <c r="C15" s="5"/>
      <c r="D15" s="4"/>
      <c r="E15" s="5" t="s">
        <v>325</v>
      </c>
      <c r="F15" s="5" t="s">
        <v>209</v>
      </c>
      <c r="G15" s="5"/>
      <c r="H15" s="5" t="s">
        <v>264</v>
      </c>
      <c r="I15" s="5">
        <v>200</v>
      </c>
      <c r="J15" s="16">
        <v>50</v>
      </c>
      <c r="K15" s="15">
        <f t="shared" si="0"/>
        <v>10000</v>
      </c>
      <c r="L15" s="9">
        <v>0</v>
      </c>
      <c r="M15" s="21">
        <f t="shared" si="1"/>
        <v>0</v>
      </c>
      <c r="N15" s="12">
        <v>0</v>
      </c>
      <c r="O15" s="22">
        <f t="shared" si="2"/>
        <v>0</v>
      </c>
      <c r="P15" s="32"/>
      <c r="Q15" s="22">
        <f t="shared" si="3"/>
        <v>0</v>
      </c>
      <c r="R15" s="12">
        <v>200</v>
      </c>
      <c r="S15" s="23">
        <f t="shared" si="4"/>
        <v>10000</v>
      </c>
    </row>
    <row r="16" spans="1:19" ht="105" x14ac:dyDescent="0.25">
      <c r="A16" s="9">
        <v>14</v>
      </c>
      <c r="B16" s="8" t="s">
        <v>326</v>
      </c>
      <c r="C16" s="5"/>
      <c r="D16" s="4"/>
      <c r="E16" s="5" t="s">
        <v>325</v>
      </c>
      <c r="F16" s="5" t="s">
        <v>209</v>
      </c>
      <c r="G16" s="5"/>
      <c r="H16" s="5" t="s">
        <v>264</v>
      </c>
      <c r="I16" s="5">
        <v>50</v>
      </c>
      <c r="J16" s="16">
        <v>200</v>
      </c>
      <c r="K16" s="15">
        <f t="shared" si="0"/>
        <v>10000</v>
      </c>
      <c r="L16" s="9">
        <v>0</v>
      </c>
      <c r="M16" s="21">
        <f t="shared" si="1"/>
        <v>0</v>
      </c>
      <c r="N16" s="12">
        <v>0</v>
      </c>
      <c r="O16" s="22">
        <f t="shared" si="2"/>
        <v>0</v>
      </c>
      <c r="P16" s="32"/>
      <c r="Q16" s="22">
        <f t="shared" si="3"/>
        <v>0</v>
      </c>
      <c r="R16" s="12">
        <v>50</v>
      </c>
      <c r="S16" s="23">
        <f t="shared" si="4"/>
        <v>10000</v>
      </c>
    </row>
    <row r="17" spans="1:20" x14ac:dyDescent="0.25">
      <c r="A17" s="74" t="s">
        <v>316</v>
      </c>
      <c r="B17" s="74"/>
      <c r="C17" s="74"/>
      <c r="D17" s="74"/>
      <c r="E17" s="74"/>
      <c r="F17" s="74"/>
      <c r="G17" s="74"/>
      <c r="H17" s="74"/>
      <c r="I17" s="74"/>
      <c r="J17" s="74"/>
      <c r="K17" s="74"/>
      <c r="L17" s="74"/>
      <c r="M17" s="74"/>
      <c r="N17" s="74"/>
      <c r="O17" s="74"/>
      <c r="P17" s="74"/>
      <c r="Q17" s="74"/>
      <c r="R17" s="74"/>
      <c r="S17" s="24"/>
    </row>
    <row r="18" spans="1:20" ht="270" x14ac:dyDescent="0.25">
      <c r="A18" s="9">
        <v>15</v>
      </c>
      <c r="B18" s="8" t="s">
        <v>18</v>
      </c>
      <c r="C18" s="5" t="s">
        <v>19</v>
      </c>
      <c r="D18" s="4" t="s">
        <v>20</v>
      </c>
      <c r="E18" s="5" t="s">
        <v>17</v>
      </c>
      <c r="F18" s="5" t="s">
        <v>359</v>
      </c>
      <c r="G18" s="5" t="s">
        <v>11</v>
      </c>
      <c r="H18" s="5" t="s">
        <v>264</v>
      </c>
      <c r="I18" s="5">
        <v>55</v>
      </c>
      <c r="J18" s="16">
        <v>33</v>
      </c>
      <c r="K18" s="15">
        <f>J18*I18</f>
        <v>1815</v>
      </c>
      <c r="L18" s="9">
        <v>5</v>
      </c>
      <c r="M18" s="21">
        <f>J18*L18</f>
        <v>165</v>
      </c>
      <c r="N18" s="12"/>
      <c r="O18" s="22">
        <f>N18*J18</f>
        <v>0</v>
      </c>
      <c r="P18" s="30"/>
      <c r="Q18" s="22">
        <f>N18*P18</f>
        <v>0</v>
      </c>
      <c r="R18" s="12">
        <v>50</v>
      </c>
      <c r="S18" s="23">
        <f>R18*J18</f>
        <v>1650</v>
      </c>
    </row>
    <row r="19" spans="1:20" ht="195" x14ac:dyDescent="0.25">
      <c r="A19" s="9">
        <v>16</v>
      </c>
      <c r="B19" s="8" t="s">
        <v>21</v>
      </c>
      <c r="C19" s="5" t="s">
        <v>22</v>
      </c>
      <c r="D19" s="4" t="s">
        <v>20</v>
      </c>
      <c r="E19" s="5" t="s">
        <v>23</v>
      </c>
      <c r="F19" s="5" t="s">
        <v>359</v>
      </c>
      <c r="G19" s="5" t="s">
        <v>11</v>
      </c>
      <c r="H19" s="5" t="s">
        <v>264</v>
      </c>
      <c r="I19" s="5">
        <v>220</v>
      </c>
      <c r="J19" s="16">
        <v>3.5</v>
      </c>
      <c r="K19" s="15">
        <f>J19*I19</f>
        <v>770</v>
      </c>
      <c r="L19" s="9">
        <v>200</v>
      </c>
      <c r="M19" s="21">
        <f>J19*L19</f>
        <v>700</v>
      </c>
      <c r="N19" s="12"/>
      <c r="O19" s="22">
        <f>N19*J19</f>
        <v>0</v>
      </c>
      <c r="P19" s="30"/>
      <c r="Q19" s="22">
        <f>N19*P19</f>
        <v>0</v>
      </c>
      <c r="R19" s="12">
        <v>20</v>
      </c>
      <c r="S19" s="23">
        <f>R19*J19</f>
        <v>70</v>
      </c>
    </row>
    <row r="20" spans="1:20" x14ac:dyDescent="0.25">
      <c r="A20" s="74" t="s">
        <v>327</v>
      </c>
      <c r="B20" s="74"/>
      <c r="C20" s="74"/>
      <c r="D20" s="74"/>
      <c r="E20" s="74"/>
      <c r="F20" s="74"/>
      <c r="G20" s="74"/>
      <c r="H20" s="74"/>
      <c r="I20" s="74"/>
      <c r="J20" s="74"/>
      <c r="K20" s="74"/>
      <c r="L20" s="74"/>
      <c r="M20" s="74"/>
      <c r="N20" s="74"/>
      <c r="O20" s="74"/>
      <c r="P20" s="74"/>
      <c r="Q20" s="74"/>
      <c r="R20" s="74">
        <v>0</v>
      </c>
      <c r="S20" s="74"/>
      <c r="T20" s="74"/>
    </row>
    <row r="21" spans="1:20" ht="405" x14ac:dyDescent="0.25">
      <c r="A21" s="9">
        <v>17</v>
      </c>
      <c r="B21" s="8" t="s">
        <v>28</v>
      </c>
      <c r="C21" s="5" t="s">
        <v>29</v>
      </c>
      <c r="D21" s="4" t="s">
        <v>20</v>
      </c>
      <c r="E21" s="5" t="s">
        <v>30</v>
      </c>
      <c r="F21" s="5" t="s">
        <v>359</v>
      </c>
      <c r="G21" s="5" t="s">
        <v>11</v>
      </c>
      <c r="H21" s="5" t="s">
        <v>264</v>
      </c>
      <c r="I21" s="5">
        <v>1550</v>
      </c>
      <c r="J21" s="16">
        <v>3.3</v>
      </c>
      <c r="K21" s="15">
        <f>J21*I21</f>
        <v>5115</v>
      </c>
      <c r="L21" s="9">
        <v>1100</v>
      </c>
      <c r="M21" s="21">
        <f>J21*L21</f>
        <v>3630</v>
      </c>
      <c r="N21" s="12"/>
      <c r="O21" s="22">
        <f>N21*J21</f>
        <v>0</v>
      </c>
      <c r="P21" s="30"/>
      <c r="Q21" s="22">
        <f>P21*N21</f>
        <v>0</v>
      </c>
      <c r="R21" s="12">
        <v>450</v>
      </c>
      <c r="S21" s="23">
        <f>L21*J21</f>
        <v>3630</v>
      </c>
    </row>
    <row r="22" spans="1:20" ht="409.5" x14ac:dyDescent="0.25">
      <c r="A22" s="9">
        <v>18</v>
      </c>
      <c r="B22" s="8" t="s">
        <v>40</v>
      </c>
      <c r="C22" s="5" t="s">
        <v>41</v>
      </c>
      <c r="D22" s="4" t="s">
        <v>20</v>
      </c>
      <c r="E22" s="5" t="s">
        <v>42</v>
      </c>
      <c r="F22" s="5" t="s">
        <v>359</v>
      </c>
      <c r="G22" s="5" t="s">
        <v>11</v>
      </c>
      <c r="H22" s="5" t="s">
        <v>264</v>
      </c>
      <c r="I22" s="5">
        <v>539</v>
      </c>
      <c r="J22" s="16">
        <v>12.5</v>
      </c>
      <c r="K22" s="15">
        <f t="shared" ref="K22:K31" si="5">J22*I22</f>
        <v>6737.5</v>
      </c>
      <c r="L22" s="9">
        <v>310</v>
      </c>
      <c r="M22" s="21">
        <f t="shared" ref="M22:M31" si="6">J22*L22</f>
        <v>3875</v>
      </c>
      <c r="N22" s="12"/>
      <c r="O22" s="22">
        <f t="shared" ref="O22:O31" si="7">N22*J22</f>
        <v>0</v>
      </c>
      <c r="P22" s="30"/>
      <c r="Q22" s="22">
        <f t="shared" ref="Q22:Q31" si="8">P22*N22</f>
        <v>0</v>
      </c>
      <c r="R22" s="12">
        <v>229</v>
      </c>
      <c r="S22" s="23">
        <f t="shared" ref="S22:S31" si="9">L22*J22</f>
        <v>3875</v>
      </c>
    </row>
    <row r="23" spans="1:20" ht="375" x14ac:dyDescent="0.25">
      <c r="A23" s="9">
        <v>19</v>
      </c>
      <c r="B23" s="8" t="s">
        <v>43</v>
      </c>
      <c r="C23" s="5" t="s">
        <v>44</v>
      </c>
      <c r="D23" s="4" t="s">
        <v>20</v>
      </c>
      <c r="E23" s="5" t="s">
        <v>42</v>
      </c>
      <c r="F23" s="5" t="s">
        <v>359</v>
      </c>
      <c r="G23" s="5" t="s">
        <v>11</v>
      </c>
      <c r="H23" s="5" t="s">
        <v>264</v>
      </c>
      <c r="I23" s="5">
        <v>735</v>
      </c>
      <c r="J23" s="16">
        <v>46</v>
      </c>
      <c r="K23" s="15">
        <f t="shared" si="5"/>
        <v>33810</v>
      </c>
      <c r="L23" s="9">
        <v>405</v>
      </c>
      <c r="M23" s="21">
        <f t="shared" si="6"/>
        <v>18630</v>
      </c>
      <c r="N23" s="12"/>
      <c r="O23" s="22">
        <f t="shared" si="7"/>
        <v>0</v>
      </c>
      <c r="P23" s="30"/>
      <c r="Q23" s="22">
        <f t="shared" si="8"/>
        <v>0</v>
      </c>
      <c r="R23" s="12">
        <v>330</v>
      </c>
      <c r="S23" s="23">
        <f t="shared" si="9"/>
        <v>18630</v>
      </c>
    </row>
    <row r="24" spans="1:20" ht="405" x14ac:dyDescent="0.25">
      <c r="A24" s="9">
        <v>20</v>
      </c>
      <c r="B24" s="8" t="s">
        <v>31</v>
      </c>
      <c r="C24" s="5" t="s">
        <v>32</v>
      </c>
      <c r="D24" s="4" t="s">
        <v>33</v>
      </c>
      <c r="E24" s="5" t="s">
        <v>30</v>
      </c>
      <c r="F24" s="5" t="s">
        <v>359</v>
      </c>
      <c r="G24" s="5" t="s">
        <v>11</v>
      </c>
      <c r="H24" s="5" t="s">
        <v>264</v>
      </c>
      <c r="I24" s="5">
        <f>9150+300</f>
        <v>9450</v>
      </c>
      <c r="J24" s="16">
        <v>3.6</v>
      </c>
      <c r="K24" s="15">
        <f t="shared" si="5"/>
        <v>34020</v>
      </c>
      <c r="L24" s="9">
        <v>3330</v>
      </c>
      <c r="M24" s="21">
        <f t="shared" si="6"/>
        <v>11988</v>
      </c>
      <c r="N24" s="12">
        <v>1000</v>
      </c>
      <c r="O24" s="22">
        <f t="shared" si="7"/>
        <v>3600</v>
      </c>
      <c r="P24" s="30">
        <v>3.5</v>
      </c>
      <c r="Q24" s="22">
        <f t="shared" si="8"/>
        <v>3500</v>
      </c>
      <c r="R24" s="12">
        <v>5120</v>
      </c>
      <c r="S24" s="23">
        <f t="shared" si="9"/>
        <v>11988</v>
      </c>
    </row>
    <row r="25" spans="1:20" ht="375" x14ac:dyDescent="0.25">
      <c r="A25" s="9">
        <v>21</v>
      </c>
      <c r="B25" s="8" t="s">
        <v>34</v>
      </c>
      <c r="C25" s="5" t="s">
        <v>35</v>
      </c>
      <c r="D25" s="4" t="s">
        <v>33</v>
      </c>
      <c r="E25" s="5" t="s">
        <v>30</v>
      </c>
      <c r="F25" s="5" t="s">
        <v>359</v>
      </c>
      <c r="G25" s="5" t="s">
        <v>11</v>
      </c>
      <c r="H25" s="5" t="s">
        <v>264</v>
      </c>
      <c r="I25" s="5">
        <f>10130+700</f>
        <v>10830</v>
      </c>
      <c r="J25" s="16">
        <v>1.9</v>
      </c>
      <c r="K25" s="15">
        <f t="shared" si="5"/>
        <v>20577</v>
      </c>
      <c r="L25" s="9">
        <v>4230</v>
      </c>
      <c r="M25" s="21">
        <f t="shared" si="6"/>
        <v>8037</v>
      </c>
      <c r="N25" s="12">
        <v>1000</v>
      </c>
      <c r="O25" s="22">
        <f t="shared" si="7"/>
        <v>1900</v>
      </c>
      <c r="P25" s="30">
        <v>2.69</v>
      </c>
      <c r="Q25" s="22">
        <f t="shared" si="8"/>
        <v>2690</v>
      </c>
      <c r="R25" s="12">
        <v>5600</v>
      </c>
      <c r="S25" s="23">
        <f t="shared" si="9"/>
        <v>8037</v>
      </c>
    </row>
    <row r="26" spans="1:20" ht="375" x14ac:dyDescent="0.25">
      <c r="A26" s="9">
        <v>22</v>
      </c>
      <c r="B26" s="8" t="s">
        <v>36</v>
      </c>
      <c r="C26" s="5" t="s">
        <v>37</v>
      </c>
      <c r="D26" s="4" t="s">
        <v>33</v>
      </c>
      <c r="E26" s="5" t="s">
        <v>30</v>
      </c>
      <c r="F26" s="5" t="s">
        <v>359</v>
      </c>
      <c r="G26" s="5" t="s">
        <v>11</v>
      </c>
      <c r="H26" s="5" t="s">
        <v>264</v>
      </c>
      <c r="I26" s="5">
        <f>10680+1100</f>
        <v>11780</v>
      </c>
      <c r="J26" s="16">
        <v>1.8</v>
      </c>
      <c r="K26" s="15">
        <f t="shared" si="5"/>
        <v>21204</v>
      </c>
      <c r="L26" s="9">
        <v>4430</v>
      </c>
      <c r="M26" s="21">
        <f t="shared" si="6"/>
        <v>7974</v>
      </c>
      <c r="N26" s="12">
        <v>1000</v>
      </c>
      <c r="O26" s="22">
        <f t="shared" si="7"/>
        <v>1800</v>
      </c>
      <c r="P26" s="30">
        <v>2.35</v>
      </c>
      <c r="Q26" s="22">
        <f t="shared" si="8"/>
        <v>2350</v>
      </c>
      <c r="R26" s="12">
        <v>6350</v>
      </c>
      <c r="S26" s="23">
        <f t="shared" si="9"/>
        <v>7974</v>
      </c>
    </row>
    <row r="27" spans="1:20" ht="375" x14ac:dyDescent="0.25">
      <c r="A27" s="9">
        <v>23</v>
      </c>
      <c r="B27" s="8" t="s">
        <v>38</v>
      </c>
      <c r="C27" s="5" t="s">
        <v>39</v>
      </c>
      <c r="D27" s="4" t="s">
        <v>33</v>
      </c>
      <c r="E27" s="5" t="s">
        <v>30</v>
      </c>
      <c r="F27" s="5" t="s">
        <v>359</v>
      </c>
      <c r="G27" s="5" t="s">
        <v>11</v>
      </c>
      <c r="H27" s="5" t="s">
        <v>264</v>
      </c>
      <c r="I27" s="5">
        <f>4030+100</f>
        <v>4130</v>
      </c>
      <c r="J27" s="16">
        <v>2</v>
      </c>
      <c r="K27" s="15">
        <f t="shared" si="5"/>
        <v>8260</v>
      </c>
      <c r="L27" s="9">
        <v>4000</v>
      </c>
      <c r="M27" s="21">
        <f t="shared" si="6"/>
        <v>8000</v>
      </c>
      <c r="N27" s="12"/>
      <c r="O27" s="22">
        <f t="shared" si="7"/>
        <v>0</v>
      </c>
      <c r="P27" s="30"/>
      <c r="Q27" s="22">
        <f t="shared" si="8"/>
        <v>0</v>
      </c>
      <c r="R27" s="12">
        <v>130</v>
      </c>
      <c r="S27" s="23">
        <f t="shared" si="9"/>
        <v>8000</v>
      </c>
    </row>
    <row r="28" spans="1:20" ht="409.5" x14ac:dyDescent="0.25">
      <c r="A28" s="9">
        <v>24</v>
      </c>
      <c r="B28" s="8" t="s">
        <v>45</v>
      </c>
      <c r="C28" s="5" t="s">
        <v>46</v>
      </c>
      <c r="D28" s="4" t="s">
        <v>20</v>
      </c>
      <c r="E28" s="5" t="s">
        <v>30</v>
      </c>
      <c r="F28" s="5" t="s">
        <v>359</v>
      </c>
      <c r="G28" s="5" t="s">
        <v>11</v>
      </c>
      <c r="H28" s="5" t="s">
        <v>264</v>
      </c>
      <c r="I28" s="5">
        <v>24060</v>
      </c>
      <c r="J28" s="16">
        <v>2.8</v>
      </c>
      <c r="K28" s="15">
        <f t="shared" si="5"/>
        <v>67368</v>
      </c>
      <c r="L28" s="9">
        <v>3510</v>
      </c>
      <c r="M28" s="21">
        <f t="shared" si="6"/>
        <v>9828</v>
      </c>
      <c r="N28" s="12">
        <v>20000</v>
      </c>
      <c r="O28" s="22">
        <f t="shared" si="7"/>
        <v>56000</v>
      </c>
      <c r="P28" s="30">
        <v>1.45</v>
      </c>
      <c r="Q28" s="22">
        <f t="shared" si="8"/>
        <v>29000</v>
      </c>
      <c r="R28" s="12">
        <v>550</v>
      </c>
      <c r="S28" s="23">
        <f t="shared" si="9"/>
        <v>9828</v>
      </c>
    </row>
    <row r="29" spans="1:20" ht="345" x14ac:dyDescent="0.25">
      <c r="A29" s="9">
        <v>25</v>
      </c>
      <c r="B29" s="10" t="s">
        <v>276</v>
      </c>
      <c r="C29" s="6" t="s">
        <v>277</v>
      </c>
      <c r="D29" s="4" t="s">
        <v>278</v>
      </c>
      <c r="E29" s="5" t="s">
        <v>30</v>
      </c>
      <c r="F29" s="5" t="s">
        <v>209</v>
      </c>
      <c r="G29" s="5" t="s">
        <v>11</v>
      </c>
      <c r="H29" s="5" t="s">
        <v>264</v>
      </c>
      <c r="I29" s="5">
        <f>1000+300</f>
        <v>1300</v>
      </c>
      <c r="J29" s="16">
        <v>1.9</v>
      </c>
      <c r="K29" s="15">
        <f t="shared" si="5"/>
        <v>2470</v>
      </c>
      <c r="L29" s="9">
        <v>0</v>
      </c>
      <c r="M29" s="21">
        <f t="shared" si="6"/>
        <v>0</v>
      </c>
      <c r="N29" s="12"/>
      <c r="O29" s="22">
        <f t="shared" si="7"/>
        <v>0</v>
      </c>
      <c r="P29" s="27"/>
      <c r="Q29" s="22">
        <f t="shared" si="8"/>
        <v>0</v>
      </c>
      <c r="R29" s="12">
        <v>1300</v>
      </c>
      <c r="S29" s="23">
        <f t="shared" si="9"/>
        <v>0</v>
      </c>
    </row>
    <row r="30" spans="1:20" ht="345" x14ac:dyDescent="0.25">
      <c r="A30" s="9">
        <v>26</v>
      </c>
      <c r="B30" s="10" t="s">
        <v>279</v>
      </c>
      <c r="C30" s="6" t="s">
        <v>280</v>
      </c>
      <c r="D30" s="4" t="s">
        <v>278</v>
      </c>
      <c r="E30" s="5" t="s">
        <v>30</v>
      </c>
      <c r="F30" s="5" t="s">
        <v>209</v>
      </c>
      <c r="G30" s="5" t="s">
        <v>11</v>
      </c>
      <c r="H30" s="5" t="s">
        <v>264</v>
      </c>
      <c r="I30" s="5">
        <f>1000+500</f>
        <v>1500</v>
      </c>
      <c r="J30" s="16">
        <v>1.9</v>
      </c>
      <c r="K30" s="15">
        <f t="shared" si="5"/>
        <v>2850</v>
      </c>
      <c r="L30" s="9">
        <v>0</v>
      </c>
      <c r="M30" s="21">
        <f t="shared" si="6"/>
        <v>0</v>
      </c>
      <c r="N30" s="12"/>
      <c r="O30" s="22">
        <f t="shared" si="7"/>
        <v>0</v>
      </c>
      <c r="P30" s="27"/>
      <c r="Q30" s="22">
        <f t="shared" si="8"/>
        <v>0</v>
      </c>
      <c r="R30" s="12">
        <v>1500</v>
      </c>
      <c r="S30" s="23">
        <f t="shared" si="9"/>
        <v>0</v>
      </c>
    </row>
    <row r="31" spans="1:20" ht="345" x14ac:dyDescent="0.25">
      <c r="A31" s="9">
        <v>27</v>
      </c>
      <c r="B31" s="10" t="s">
        <v>281</v>
      </c>
      <c r="C31" s="6" t="s">
        <v>282</v>
      </c>
      <c r="D31" s="4" t="s">
        <v>278</v>
      </c>
      <c r="E31" s="5" t="s">
        <v>30</v>
      </c>
      <c r="F31" s="5" t="s">
        <v>209</v>
      </c>
      <c r="G31" s="5" t="s">
        <v>11</v>
      </c>
      <c r="H31" s="5" t="s">
        <v>264</v>
      </c>
      <c r="I31" s="5">
        <v>1000</v>
      </c>
      <c r="J31" s="16">
        <v>1.9</v>
      </c>
      <c r="K31" s="15">
        <f t="shared" si="5"/>
        <v>1900</v>
      </c>
      <c r="L31" s="9">
        <v>0</v>
      </c>
      <c r="M31" s="21">
        <f t="shared" si="6"/>
        <v>0</v>
      </c>
      <c r="N31" s="12"/>
      <c r="O31" s="22">
        <f t="shared" si="7"/>
        <v>0</v>
      </c>
      <c r="P31" s="27"/>
      <c r="Q31" s="22">
        <f t="shared" si="8"/>
        <v>0</v>
      </c>
      <c r="R31" s="12">
        <v>1000</v>
      </c>
      <c r="S31" s="23">
        <f t="shared" si="9"/>
        <v>0</v>
      </c>
    </row>
    <row r="32" spans="1:20" x14ac:dyDescent="0.25">
      <c r="A32" s="74" t="s">
        <v>47</v>
      </c>
      <c r="B32" s="74"/>
      <c r="C32" s="74"/>
      <c r="D32" s="74"/>
      <c r="E32" s="74"/>
      <c r="F32" s="74"/>
      <c r="G32" s="74"/>
      <c r="H32" s="74"/>
      <c r="I32" s="74"/>
      <c r="J32" s="74"/>
      <c r="K32" s="74"/>
      <c r="L32" s="74"/>
      <c r="M32" s="74"/>
      <c r="N32" s="74"/>
      <c r="O32" s="74"/>
      <c r="P32" s="74"/>
      <c r="Q32" s="74"/>
      <c r="R32" s="74">
        <v>0</v>
      </c>
      <c r="S32" s="74"/>
      <c r="T32" s="74"/>
    </row>
    <row r="33" spans="1:20" ht="360" x14ac:dyDescent="0.25">
      <c r="A33" s="9">
        <v>28</v>
      </c>
      <c r="B33" s="8" t="s">
        <v>48</v>
      </c>
      <c r="C33" s="5" t="s">
        <v>49</v>
      </c>
      <c r="D33" s="4" t="s">
        <v>50</v>
      </c>
      <c r="E33" s="5" t="s">
        <v>17</v>
      </c>
      <c r="F33" s="5" t="s">
        <v>359</v>
      </c>
      <c r="G33" s="5" t="s">
        <v>11</v>
      </c>
      <c r="H33" s="5" t="s">
        <v>264</v>
      </c>
      <c r="I33" s="5">
        <v>1210</v>
      </c>
      <c r="J33" s="18">
        <v>41</v>
      </c>
      <c r="K33" s="15">
        <f>J33*I33</f>
        <v>49610</v>
      </c>
      <c r="L33" s="9">
        <v>745</v>
      </c>
      <c r="M33" s="21">
        <f>J33*L33</f>
        <v>30545</v>
      </c>
      <c r="N33" s="12"/>
      <c r="O33" s="22">
        <f>N33*J33</f>
        <v>0</v>
      </c>
      <c r="P33" s="30"/>
      <c r="Q33" s="22">
        <f>P33*N33</f>
        <v>0</v>
      </c>
      <c r="R33" s="12">
        <v>465</v>
      </c>
      <c r="S33" s="23">
        <f>R33*J33</f>
        <v>19065</v>
      </c>
    </row>
    <row r="34" spans="1:20" ht="409.5" x14ac:dyDescent="0.25">
      <c r="A34" s="11">
        <v>29</v>
      </c>
      <c r="B34" s="8" t="s">
        <v>328</v>
      </c>
      <c r="C34" s="2" t="s">
        <v>329</v>
      </c>
      <c r="D34" s="2" t="s">
        <v>196</v>
      </c>
      <c r="E34" s="2" t="s">
        <v>195</v>
      </c>
      <c r="F34" s="2" t="s">
        <v>209</v>
      </c>
      <c r="G34" s="2" t="s">
        <v>11</v>
      </c>
      <c r="H34" s="5" t="s">
        <v>264</v>
      </c>
      <c r="I34" s="5">
        <f>400+50</f>
        <v>450</v>
      </c>
      <c r="J34" s="18">
        <v>160</v>
      </c>
      <c r="K34" s="15">
        <f t="shared" ref="K34:K45" si="10">J34*I34</f>
        <v>72000</v>
      </c>
      <c r="L34" s="9">
        <v>100</v>
      </c>
      <c r="M34" s="21">
        <f t="shared" ref="M34:M45" si="11">J34*L34</f>
        <v>16000</v>
      </c>
      <c r="N34" s="12">
        <v>300</v>
      </c>
      <c r="O34" s="22">
        <f t="shared" ref="O34:O45" si="12">N34*J34</f>
        <v>48000</v>
      </c>
      <c r="P34" s="27">
        <v>108.5</v>
      </c>
      <c r="Q34" s="22">
        <f t="shared" ref="Q34:Q45" si="13">P34*N34</f>
        <v>32550</v>
      </c>
      <c r="R34" s="12">
        <v>50</v>
      </c>
      <c r="S34" s="23">
        <f t="shared" ref="S34:S45" si="14">R34*J34</f>
        <v>8000</v>
      </c>
    </row>
    <row r="35" spans="1:20" ht="390" x14ac:dyDescent="0.25">
      <c r="A35" s="9">
        <v>30</v>
      </c>
      <c r="B35" s="8" t="s">
        <v>51</v>
      </c>
      <c r="C35" s="5" t="s">
        <v>52</v>
      </c>
      <c r="D35" s="4" t="s">
        <v>50</v>
      </c>
      <c r="E35" s="5" t="s">
        <v>17</v>
      </c>
      <c r="F35" s="5" t="s">
        <v>359</v>
      </c>
      <c r="G35" s="5" t="s">
        <v>11</v>
      </c>
      <c r="H35" s="5" t="s">
        <v>264</v>
      </c>
      <c r="I35" s="5">
        <v>1155</v>
      </c>
      <c r="J35" s="18">
        <v>51</v>
      </c>
      <c r="K35" s="15">
        <f t="shared" si="10"/>
        <v>58905</v>
      </c>
      <c r="L35" s="9">
        <v>805</v>
      </c>
      <c r="M35" s="21">
        <f t="shared" si="11"/>
        <v>41055</v>
      </c>
      <c r="N35" s="12"/>
      <c r="O35" s="22">
        <f t="shared" si="12"/>
        <v>0</v>
      </c>
      <c r="P35" s="30"/>
      <c r="Q35" s="22">
        <f t="shared" si="13"/>
        <v>0</v>
      </c>
      <c r="R35" s="12">
        <v>350</v>
      </c>
      <c r="S35" s="23">
        <f t="shared" si="14"/>
        <v>17850</v>
      </c>
    </row>
    <row r="36" spans="1:20" ht="409.5" x14ac:dyDescent="0.25">
      <c r="A36" s="11">
        <v>31</v>
      </c>
      <c r="B36" s="8" t="s">
        <v>330</v>
      </c>
      <c r="C36" s="2" t="s">
        <v>331</v>
      </c>
      <c r="D36" s="2" t="s">
        <v>196</v>
      </c>
      <c r="E36" s="2" t="s">
        <v>195</v>
      </c>
      <c r="F36" s="2" t="s">
        <v>209</v>
      </c>
      <c r="G36" s="2" t="s">
        <v>11</v>
      </c>
      <c r="H36" s="5" t="s">
        <v>264</v>
      </c>
      <c r="I36" s="5">
        <f>300+20</f>
        <v>320</v>
      </c>
      <c r="J36" s="18">
        <v>160</v>
      </c>
      <c r="K36" s="15">
        <f t="shared" si="10"/>
        <v>51200</v>
      </c>
      <c r="L36" s="9">
        <v>100</v>
      </c>
      <c r="M36" s="21">
        <f t="shared" si="11"/>
        <v>16000</v>
      </c>
      <c r="N36" s="12">
        <v>200</v>
      </c>
      <c r="O36" s="22">
        <f t="shared" si="12"/>
        <v>32000</v>
      </c>
      <c r="P36" s="27">
        <v>129.5</v>
      </c>
      <c r="Q36" s="22">
        <f t="shared" si="13"/>
        <v>25900</v>
      </c>
      <c r="R36" s="12">
        <v>20</v>
      </c>
      <c r="S36" s="23">
        <f t="shared" si="14"/>
        <v>3200</v>
      </c>
    </row>
    <row r="37" spans="1:20" ht="285" x14ac:dyDescent="0.25">
      <c r="A37" s="9">
        <v>32</v>
      </c>
      <c r="B37" s="8" t="s">
        <v>271</v>
      </c>
      <c r="C37" s="2" t="s">
        <v>272</v>
      </c>
      <c r="D37" s="1" t="s">
        <v>170</v>
      </c>
      <c r="E37" s="2"/>
      <c r="F37" s="2" t="s">
        <v>209</v>
      </c>
      <c r="G37" s="2" t="s">
        <v>11</v>
      </c>
      <c r="H37" s="5" t="s">
        <v>264</v>
      </c>
      <c r="I37" s="5">
        <f>600+20</f>
        <v>620</v>
      </c>
      <c r="J37" s="18">
        <v>30</v>
      </c>
      <c r="K37" s="15">
        <f t="shared" si="10"/>
        <v>18600</v>
      </c>
      <c r="L37" s="9">
        <v>0</v>
      </c>
      <c r="M37" s="21">
        <f t="shared" si="11"/>
        <v>0</v>
      </c>
      <c r="N37" s="12">
        <v>600</v>
      </c>
      <c r="O37" s="22">
        <f t="shared" si="12"/>
        <v>18000</v>
      </c>
      <c r="P37" s="27">
        <v>29.5</v>
      </c>
      <c r="Q37" s="22">
        <f t="shared" si="13"/>
        <v>17700</v>
      </c>
      <c r="R37" s="12">
        <v>20</v>
      </c>
      <c r="S37" s="23">
        <f t="shared" si="14"/>
        <v>600</v>
      </c>
    </row>
    <row r="38" spans="1:20" ht="360" x14ac:dyDescent="0.25">
      <c r="A38" s="11">
        <v>33</v>
      </c>
      <c r="B38" s="8" t="s">
        <v>332</v>
      </c>
      <c r="C38" s="2" t="s">
        <v>205</v>
      </c>
      <c r="D38" s="1" t="s">
        <v>170</v>
      </c>
      <c r="E38" s="2" t="s">
        <v>195</v>
      </c>
      <c r="F38" s="2" t="s">
        <v>209</v>
      </c>
      <c r="G38" s="2" t="s">
        <v>11</v>
      </c>
      <c r="H38" s="5" t="s">
        <v>264</v>
      </c>
      <c r="I38" s="5">
        <v>1390</v>
      </c>
      <c r="J38" s="18">
        <v>130</v>
      </c>
      <c r="K38" s="15">
        <f t="shared" si="10"/>
        <v>180700</v>
      </c>
      <c r="L38" s="9">
        <v>140</v>
      </c>
      <c r="M38" s="21">
        <f t="shared" si="11"/>
        <v>18200</v>
      </c>
      <c r="N38" s="12"/>
      <c r="O38" s="22">
        <f t="shared" si="12"/>
        <v>0</v>
      </c>
      <c r="P38" s="27"/>
      <c r="Q38" s="22">
        <f t="shared" si="13"/>
        <v>0</v>
      </c>
      <c r="R38" s="12">
        <v>1250</v>
      </c>
      <c r="S38" s="23">
        <f t="shared" si="14"/>
        <v>162500</v>
      </c>
    </row>
    <row r="39" spans="1:20" ht="150" x14ac:dyDescent="0.25">
      <c r="A39" s="9">
        <v>34</v>
      </c>
      <c r="B39" s="8" t="s">
        <v>333</v>
      </c>
      <c r="C39" s="2" t="s">
        <v>211</v>
      </c>
      <c r="D39" s="1" t="s">
        <v>170</v>
      </c>
      <c r="E39" s="5" t="s">
        <v>88</v>
      </c>
      <c r="F39" s="2" t="s">
        <v>209</v>
      </c>
      <c r="G39" s="3"/>
      <c r="H39" s="5" t="s">
        <v>264</v>
      </c>
      <c r="I39" s="5">
        <f>1000+20</f>
        <v>1020</v>
      </c>
      <c r="J39" s="18">
        <v>35</v>
      </c>
      <c r="K39" s="15">
        <f t="shared" si="10"/>
        <v>35700</v>
      </c>
      <c r="L39" s="9">
        <v>0</v>
      </c>
      <c r="M39" s="21">
        <f t="shared" si="11"/>
        <v>0</v>
      </c>
      <c r="N39" s="12">
        <v>400</v>
      </c>
      <c r="O39" s="22">
        <f t="shared" si="12"/>
        <v>14000</v>
      </c>
      <c r="P39" s="27">
        <v>32</v>
      </c>
      <c r="Q39" s="22">
        <f t="shared" si="13"/>
        <v>12800</v>
      </c>
      <c r="R39" s="12">
        <v>620</v>
      </c>
      <c r="S39" s="23">
        <f t="shared" si="14"/>
        <v>21700</v>
      </c>
    </row>
    <row r="40" spans="1:20" ht="315" x14ac:dyDescent="0.25">
      <c r="A40" s="11">
        <v>35</v>
      </c>
      <c r="B40" s="8" t="s">
        <v>222</v>
      </c>
      <c r="C40" s="2" t="s">
        <v>223</v>
      </c>
      <c r="D40" s="1" t="s">
        <v>224</v>
      </c>
      <c r="E40" s="2" t="s">
        <v>17</v>
      </c>
      <c r="F40" s="2" t="s">
        <v>209</v>
      </c>
      <c r="G40" s="2" t="s">
        <v>11</v>
      </c>
      <c r="H40" s="5" t="s">
        <v>264</v>
      </c>
      <c r="I40" s="5">
        <f>100+100</f>
        <v>200</v>
      </c>
      <c r="J40" s="18">
        <v>36.5</v>
      </c>
      <c r="K40" s="15">
        <f t="shared" si="10"/>
        <v>7300</v>
      </c>
      <c r="L40" s="9">
        <v>0</v>
      </c>
      <c r="M40" s="21">
        <f t="shared" si="11"/>
        <v>0</v>
      </c>
      <c r="N40" s="12"/>
      <c r="O40" s="22">
        <f t="shared" si="12"/>
        <v>0</v>
      </c>
      <c r="P40" s="28"/>
      <c r="Q40" s="22">
        <f t="shared" si="13"/>
        <v>0</v>
      </c>
      <c r="R40" s="12">
        <v>200</v>
      </c>
      <c r="S40" s="23">
        <f t="shared" si="14"/>
        <v>7300</v>
      </c>
    </row>
    <row r="41" spans="1:20" ht="409.5" x14ac:dyDescent="0.25">
      <c r="A41" s="9">
        <v>36</v>
      </c>
      <c r="B41" s="8" t="s">
        <v>283</v>
      </c>
      <c r="C41" s="5" t="s">
        <v>284</v>
      </c>
      <c r="D41" s="4" t="s">
        <v>33</v>
      </c>
      <c r="E41" s="5" t="s">
        <v>42</v>
      </c>
      <c r="F41" s="5" t="s">
        <v>209</v>
      </c>
      <c r="G41" s="5" t="s">
        <v>11</v>
      </c>
      <c r="H41" s="5" t="s">
        <v>264</v>
      </c>
      <c r="I41" s="5">
        <v>30</v>
      </c>
      <c r="J41" s="18">
        <v>153.65</v>
      </c>
      <c r="K41" s="15">
        <f t="shared" si="10"/>
        <v>4609.5</v>
      </c>
      <c r="L41" s="9">
        <v>0</v>
      </c>
      <c r="M41" s="21">
        <f t="shared" si="11"/>
        <v>0</v>
      </c>
      <c r="N41" s="12"/>
      <c r="O41" s="22">
        <f t="shared" si="12"/>
        <v>0</v>
      </c>
      <c r="P41" s="27"/>
      <c r="Q41" s="22">
        <f t="shared" si="13"/>
        <v>0</v>
      </c>
      <c r="R41" s="12">
        <v>30</v>
      </c>
      <c r="S41" s="23">
        <f t="shared" si="14"/>
        <v>4609.5</v>
      </c>
    </row>
    <row r="42" spans="1:20" ht="345" x14ac:dyDescent="0.25">
      <c r="A42" s="11">
        <v>37</v>
      </c>
      <c r="B42" s="8" t="s">
        <v>285</v>
      </c>
      <c r="C42" s="5" t="s">
        <v>286</v>
      </c>
      <c r="D42" s="4" t="s">
        <v>287</v>
      </c>
      <c r="E42" s="5" t="s">
        <v>17</v>
      </c>
      <c r="F42" s="5" t="s">
        <v>209</v>
      </c>
      <c r="G42" s="5" t="s">
        <v>11</v>
      </c>
      <c r="H42" s="5" t="s">
        <v>264</v>
      </c>
      <c r="I42" s="5">
        <v>20</v>
      </c>
      <c r="J42" s="18">
        <v>18.05</v>
      </c>
      <c r="K42" s="15">
        <f t="shared" si="10"/>
        <v>361</v>
      </c>
      <c r="L42" s="9">
        <v>0</v>
      </c>
      <c r="M42" s="21">
        <f t="shared" si="11"/>
        <v>0</v>
      </c>
      <c r="N42" s="12"/>
      <c r="O42" s="22">
        <f t="shared" si="12"/>
        <v>0</v>
      </c>
      <c r="P42" s="27"/>
      <c r="Q42" s="22">
        <f t="shared" si="13"/>
        <v>0</v>
      </c>
      <c r="R42" s="12">
        <v>20</v>
      </c>
      <c r="S42" s="23">
        <f t="shared" si="14"/>
        <v>361</v>
      </c>
    </row>
    <row r="43" spans="1:20" ht="390" x14ac:dyDescent="0.25">
      <c r="A43" s="9">
        <v>38</v>
      </c>
      <c r="B43" s="8" t="s">
        <v>288</v>
      </c>
      <c r="C43" s="5" t="s">
        <v>289</v>
      </c>
      <c r="D43" s="4" t="s">
        <v>287</v>
      </c>
      <c r="E43" s="5" t="s">
        <v>17</v>
      </c>
      <c r="F43" s="5" t="s">
        <v>209</v>
      </c>
      <c r="G43" s="5" t="s">
        <v>11</v>
      </c>
      <c r="H43" s="5" t="s">
        <v>264</v>
      </c>
      <c r="I43" s="5">
        <v>20</v>
      </c>
      <c r="J43" s="18">
        <v>14.15</v>
      </c>
      <c r="K43" s="15">
        <f t="shared" si="10"/>
        <v>283</v>
      </c>
      <c r="L43" s="9">
        <v>0</v>
      </c>
      <c r="M43" s="21">
        <f t="shared" si="11"/>
        <v>0</v>
      </c>
      <c r="N43" s="12"/>
      <c r="O43" s="22">
        <f t="shared" si="12"/>
        <v>0</v>
      </c>
      <c r="P43" s="27"/>
      <c r="Q43" s="22">
        <f t="shared" si="13"/>
        <v>0</v>
      </c>
      <c r="R43" s="12">
        <v>20</v>
      </c>
      <c r="S43" s="23">
        <f t="shared" si="14"/>
        <v>283</v>
      </c>
    </row>
    <row r="44" spans="1:20" ht="105" x14ac:dyDescent="0.25">
      <c r="A44" s="11">
        <v>39</v>
      </c>
      <c r="B44" s="8" t="s">
        <v>334</v>
      </c>
      <c r="C44" s="4" t="s">
        <v>212</v>
      </c>
      <c r="D44" s="4"/>
      <c r="E44" s="5" t="s">
        <v>88</v>
      </c>
      <c r="F44" s="5"/>
      <c r="G44" s="5"/>
      <c r="H44" s="5" t="s">
        <v>264</v>
      </c>
      <c r="I44" s="5">
        <v>450</v>
      </c>
      <c r="J44" s="18">
        <v>52.31</v>
      </c>
      <c r="K44" s="15">
        <f t="shared" si="10"/>
        <v>23539.5</v>
      </c>
      <c r="L44" s="9">
        <v>0</v>
      </c>
      <c r="M44" s="21">
        <f t="shared" si="11"/>
        <v>0</v>
      </c>
      <c r="N44" s="12"/>
      <c r="O44" s="22">
        <f t="shared" si="12"/>
        <v>0</v>
      </c>
      <c r="P44" s="27"/>
      <c r="Q44" s="22">
        <f t="shared" si="13"/>
        <v>0</v>
      </c>
      <c r="R44" s="12">
        <v>450</v>
      </c>
      <c r="S44" s="23">
        <f t="shared" si="14"/>
        <v>23539.5</v>
      </c>
    </row>
    <row r="45" spans="1:20" ht="409.5" x14ac:dyDescent="0.25">
      <c r="A45" s="9">
        <v>40</v>
      </c>
      <c r="B45" s="8" t="s">
        <v>297</v>
      </c>
      <c r="C45" s="5" t="s">
        <v>298</v>
      </c>
      <c r="D45" s="4" t="s">
        <v>33</v>
      </c>
      <c r="E45" s="5" t="s">
        <v>299</v>
      </c>
      <c r="F45" s="5" t="s">
        <v>209</v>
      </c>
      <c r="G45" s="5" t="s">
        <v>11</v>
      </c>
      <c r="H45" s="5" t="s">
        <v>264</v>
      </c>
      <c r="I45" s="5">
        <v>30</v>
      </c>
      <c r="J45" s="18">
        <v>77.2</v>
      </c>
      <c r="K45" s="15">
        <f t="shared" si="10"/>
        <v>2316</v>
      </c>
      <c r="L45" s="9">
        <v>0</v>
      </c>
      <c r="M45" s="21">
        <f t="shared" si="11"/>
        <v>0</v>
      </c>
      <c r="N45" s="12"/>
      <c r="O45" s="22">
        <f t="shared" si="12"/>
        <v>0</v>
      </c>
      <c r="P45" s="27"/>
      <c r="Q45" s="22">
        <f t="shared" si="13"/>
        <v>0</v>
      </c>
      <c r="R45" s="12">
        <v>30</v>
      </c>
      <c r="S45" s="23">
        <f t="shared" si="14"/>
        <v>2316</v>
      </c>
    </row>
    <row r="46" spans="1:20" x14ac:dyDescent="0.25">
      <c r="A46" s="74" t="s">
        <v>53</v>
      </c>
      <c r="B46" s="74"/>
      <c r="C46" s="74"/>
      <c r="D46" s="74"/>
      <c r="E46" s="74"/>
      <c r="F46" s="74"/>
      <c r="G46" s="74"/>
      <c r="H46" s="74"/>
      <c r="I46" s="74"/>
      <c r="J46" s="74"/>
      <c r="K46" s="74"/>
      <c r="L46" s="74"/>
      <c r="M46" s="74"/>
      <c r="N46" s="74"/>
      <c r="O46" s="74"/>
      <c r="P46" s="74"/>
      <c r="Q46" s="74"/>
      <c r="R46" s="74">
        <v>0</v>
      </c>
      <c r="S46" s="74"/>
      <c r="T46" s="74"/>
    </row>
    <row r="47" spans="1:20" ht="409.5" x14ac:dyDescent="0.25">
      <c r="A47" s="9">
        <v>41</v>
      </c>
      <c r="B47" s="8" t="s">
        <v>54</v>
      </c>
      <c r="C47" s="5" t="s">
        <v>55</v>
      </c>
      <c r="D47" s="4" t="s">
        <v>20</v>
      </c>
      <c r="E47" s="5" t="s">
        <v>56</v>
      </c>
      <c r="F47" s="5" t="s">
        <v>359</v>
      </c>
      <c r="G47" s="5" t="s">
        <v>11</v>
      </c>
      <c r="H47" s="5" t="s">
        <v>264</v>
      </c>
      <c r="I47" s="5">
        <f>11470+100</f>
        <v>11570</v>
      </c>
      <c r="J47" s="18">
        <v>30.5</v>
      </c>
      <c r="K47" s="15">
        <f>J47*I47</f>
        <v>352885</v>
      </c>
      <c r="L47" s="9">
        <v>950</v>
      </c>
      <c r="M47" s="21">
        <f>J47*L47</f>
        <v>28975</v>
      </c>
      <c r="N47" s="12">
        <v>10000</v>
      </c>
      <c r="O47" s="22">
        <f>N47*J47</f>
        <v>305000</v>
      </c>
      <c r="P47" s="30">
        <v>9.92</v>
      </c>
      <c r="Q47" s="22">
        <f>P47*N47</f>
        <v>99200</v>
      </c>
      <c r="R47" s="12">
        <v>620</v>
      </c>
      <c r="S47" s="23">
        <f>R47*J47</f>
        <v>18910</v>
      </c>
    </row>
    <row r="48" spans="1:20" ht="270" x14ac:dyDescent="0.25">
      <c r="A48" s="9">
        <v>42</v>
      </c>
      <c r="B48" s="8" t="s">
        <v>57</v>
      </c>
      <c r="C48" s="5" t="s">
        <v>58</v>
      </c>
      <c r="D48" s="4" t="s">
        <v>20</v>
      </c>
      <c r="E48" s="5" t="s">
        <v>56</v>
      </c>
      <c r="F48" s="5" t="s">
        <v>359</v>
      </c>
      <c r="G48" s="5" t="s">
        <v>11</v>
      </c>
      <c r="H48" s="5" t="s">
        <v>264</v>
      </c>
      <c r="I48" s="5">
        <v>1580</v>
      </c>
      <c r="J48" s="18">
        <v>11</v>
      </c>
      <c r="K48" s="15">
        <f>J48*I48</f>
        <v>17380</v>
      </c>
      <c r="L48" s="9">
        <v>560</v>
      </c>
      <c r="M48" s="21">
        <f>J48*L48</f>
        <v>6160</v>
      </c>
      <c r="N48" s="12"/>
      <c r="O48" s="22">
        <f>N48*J48</f>
        <v>0</v>
      </c>
      <c r="P48" s="30"/>
      <c r="Q48" s="22">
        <f>P48*N48</f>
        <v>0</v>
      </c>
      <c r="R48" s="12">
        <v>1020</v>
      </c>
      <c r="S48" s="23">
        <f>R48*J48</f>
        <v>11220</v>
      </c>
    </row>
    <row r="49" spans="1:20" x14ac:dyDescent="0.25">
      <c r="A49" s="74" t="s">
        <v>335</v>
      </c>
      <c r="B49" s="74"/>
      <c r="C49" s="74"/>
      <c r="D49" s="74"/>
      <c r="E49" s="74"/>
      <c r="F49" s="74"/>
      <c r="G49" s="74"/>
      <c r="H49" s="74"/>
      <c r="I49" s="74"/>
      <c r="J49" s="74"/>
      <c r="K49" s="74"/>
      <c r="L49" s="74"/>
      <c r="M49" s="74"/>
      <c r="N49" s="74"/>
      <c r="O49" s="74"/>
      <c r="P49" s="74"/>
      <c r="Q49" s="74"/>
      <c r="R49" s="74">
        <v>0</v>
      </c>
      <c r="S49" s="74"/>
      <c r="T49" s="74"/>
    </row>
    <row r="50" spans="1:20" ht="360" x14ac:dyDescent="0.25">
      <c r="A50" s="9">
        <v>43</v>
      </c>
      <c r="B50" s="8" t="s">
        <v>59</v>
      </c>
      <c r="C50" s="5" t="s">
        <v>60</v>
      </c>
      <c r="D50" s="4" t="s">
        <v>20</v>
      </c>
      <c r="E50" s="5" t="s">
        <v>61</v>
      </c>
      <c r="F50" s="5" t="s">
        <v>359</v>
      </c>
      <c r="G50" s="5" t="s">
        <v>11</v>
      </c>
      <c r="H50" s="5" t="s">
        <v>264</v>
      </c>
      <c r="I50" s="5">
        <v>100</v>
      </c>
      <c r="J50" s="18">
        <v>8</v>
      </c>
      <c r="K50" s="15">
        <f>J50*I50</f>
        <v>800</v>
      </c>
      <c r="L50" s="9">
        <v>100</v>
      </c>
      <c r="M50" s="21">
        <f>J50*L50</f>
        <v>800</v>
      </c>
      <c r="N50" s="12"/>
      <c r="O50" s="22">
        <f>N50*J50</f>
        <v>0</v>
      </c>
      <c r="P50" s="30"/>
      <c r="Q50" s="22">
        <f>P50*N50</f>
        <v>0</v>
      </c>
      <c r="R50" s="12">
        <v>0</v>
      </c>
      <c r="S50" s="23">
        <f>R50*J50</f>
        <v>0</v>
      </c>
    </row>
    <row r="51" spans="1:20" ht="165" x14ac:dyDescent="0.25">
      <c r="A51" s="9">
        <v>44</v>
      </c>
      <c r="B51" s="8" t="s">
        <v>62</v>
      </c>
      <c r="C51" s="5" t="s">
        <v>63</v>
      </c>
      <c r="D51" s="4" t="s">
        <v>64</v>
      </c>
      <c r="E51" s="5" t="s">
        <v>65</v>
      </c>
      <c r="F51" s="5" t="s">
        <v>359</v>
      </c>
      <c r="G51" s="5" t="s">
        <v>11</v>
      </c>
      <c r="H51" s="5" t="s">
        <v>264</v>
      </c>
      <c r="I51" s="5">
        <f>11185+200</f>
        <v>11385</v>
      </c>
      <c r="J51" s="18">
        <v>6.5</v>
      </c>
      <c r="K51" s="15">
        <f t="shared" ref="K51:K78" si="15">J51*I51</f>
        <v>74002.5</v>
      </c>
      <c r="L51" s="9">
        <v>1135</v>
      </c>
      <c r="M51" s="21">
        <f t="shared" ref="M51:M78" si="16">J51*L51</f>
        <v>7377.5</v>
      </c>
      <c r="N51" s="12">
        <v>10000</v>
      </c>
      <c r="O51" s="22">
        <f t="shared" ref="O51:O78" si="17">N51*J51</f>
        <v>65000</v>
      </c>
      <c r="P51" s="30">
        <v>2.4500000000000002</v>
      </c>
      <c r="Q51" s="22">
        <f t="shared" ref="Q51:Q78" si="18">P51*N51</f>
        <v>24500</v>
      </c>
      <c r="R51" s="12">
        <v>250</v>
      </c>
      <c r="S51" s="23">
        <f t="shared" ref="S51:S78" si="19">R51*J51</f>
        <v>1625</v>
      </c>
    </row>
    <row r="52" spans="1:20" ht="285" x14ac:dyDescent="0.25">
      <c r="A52" s="9">
        <v>45</v>
      </c>
      <c r="B52" s="8" t="s">
        <v>66</v>
      </c>
      <c r="C52" s="5" t="s">
        <v>67</v>
      </c>
      <c r="D52" s="4" t="s">
        <v>64</v>
      </c>
      <c r="E52" s="5" t="s">
        <v>61</v>
      </c>
      <c r="F52" s="5" t="s">
        <v>359</v>
      </c>
      <c r="G52" s="5" t="s">
        <v>11</v>
      </c>
      <c r="H52" s="5" t="s">
        <v>264</v>
      </c>
      <c r="I52" s="5">
        <f>20700+200</f>
        <v>20900</v>
      </c>
      <c r="J52" s="18">
        <v>6.8</v>
      </c>
      <c r="K52" s="15">
        <f t="shared" si="15"/>
        <v>142120</v>
      </c>
      <c r="L52" s="9">
        <v>0</v>
      </c>
      <c r="M52" s="21">
        <f t="shared" si="16"/>
        <v>0</v>
      </c>
      <c r="N52" s="12">
        <v>20000</v>
      </c>
      <c r="O52" s="22">
        <f t="shared" si="17"/>
        <v>136000</v>
      </c>
      <c r="P52" s="30">
        <v>4.9000000000000004</v>
      </c>
      <c r="Q52" s="22">
        <f t="shared" si="18"/>
        <v>98000</v>
      </c>
      <c r="R52" s="12">
        <v>900</v>
      </c>
      <c r="S52" s="23">
        <f t="shared" si="19"/>
        <v>6120</v>
      </c>
    </row>
    <row r="53" spans="1:20" ht="120" x14ac:dyDescent="0.25">
      <c r="A53" s="9">
        <v>46</v>
      </c>
      <c r="B53" s="8" t="s">
        <v>68</v>
      </c>
      <c r="C53" s="5" t="s">
        <v>69</v>
      </c>
      <c r="D53" s="4" t="s">
        <v>20</v>
      </c>
      <c r="E53" s="5" t="s">
        <v>61</v>
      </c>
      <c r="F53" s="5" t="s">
        <v>359</v>
      </c>
      <c r="G53" s="5" t="s">
        <v>11</v>
      </c>
      <c r="H53" s="5" t="s">
        <v>264</v>
      </c>
      <c r="I53" s="5">
        <v>42110</v>
      </c>
      <c r="J53" s="18">
        <v>4.8</v>
      </c>
      <c r="K53" s="15">
        <f t="shared" si="15"/>
        <v>202128</v>
      </c>
      <c r="L53" s="9">
        <v>1010</v>
      </c>
      <c r="M53" s="21">
        <f t="shared" si="16"/>
        <v>4848</v>
      </c>
      <c r="N53" s="12">
        <v>40000</v>
      </c>
      <c r="O53" s="22">
        <f t="shared" si="17"/>
        <v>192000</v>
      </c>
      <c r="P53" s="30">
        <v>2.99</v>
      </c>
      <c r="Q53" s="22">
        <f t="shared" si="18"/>
        <v>119600.00000000001</v>
      </c>
      <c r="R53" s="12">
        <v>1100</v>
      </c>
      <c r="S53" s="23">
        <f t="shared" si="19"/>
        <v>5280</v>
      </c>
    </row>
    <row r="54" spans="1:20" ht="165" x14ac:dyDescent="0.25">
      <c r="A54" s="9">
        <v>47</v>
      </c>
      <c r="B54" s="8" t="s">
        <v>265</v>
      </c>
      <c r="C54" s="6" t="s">
        <v>266</v>
      </c>
      <c r="D54" s="4" t="s">
        <v>72</v>
      </c>
      <c r="E54" s="5" t="s">
        <v>73</v>
      </c>
      <c r="F54" s="6" t="s">
        <v>209</v>
      </c>
      <c r="G54" s="6" t="s">
        <v>11</v>
      </c>
      <c r="H54" s="5" t="s">
        <v>264</v>
      </c>
      <c r="I54" s="5">
        <v>10000</v>
      </c>
      <c r="J54" s="18">
        <v>12.58</v>
      </c>
      <c r="K54" s="15">
        <f t="shared" si="15"/>
        <v>125800</v>
      </c>
      <c r="L54" s="9">
        <v>0</v>
      </c>
      <c r="M54" s="21">
        <f t="shared" si="16"/>
        <v>0</v>
      </c>
      <c r="N54" s="12">
        <v>10000</v>
      </c>
      <c r="O54" s="22">
        <f t="shared" si="17"/>
        <v>125800</v>
      </c>
      <c r="P54" s="29">
        <v>6.98</v>
      </c>
      <c r="Q54" s="22">
        <f t="shared" si="18"/>
        <v>69800</v>
      </c>
      <c r="R54" s="12">
        <v>0</v>
      </c>
      <c r="S54" s="23">
        <f t="shared" si="19"/>
        <v>0</v>
      </c>
    </row>
    <row r="55" spans="1:20" ht="409.5" x14ac:dyDescent="0.25">
      <c r="A55" s="9">
        <v>48</v>
      </c>
      <c r="B55" s="8" t="s">
        <v>70</v>
      </c>
      <c r="C55" s="5" t="s">
        <v>71</v>
      </c>
      <c r="D55" s="4" t="s">
        <v>72</v>
      </c>
      <c r="E55" s="5" t="s">
        <v>73</v>
      </c>
      <c r="F55" s="5" t="s">
        <v>359</v>
      </c>
      <c r="G55" s="5" t="s">
        <v>11</v>
      </c>
      <c r="H55" s="5" t="s">
        <v>264</v>
      </c>
      <c r="I55" s="5">
        <f>280+100</f>
        <v>380</v>
      </c>
      <c r="J55" s="18">
        <v>77</v>
      </c>
      <c r="K55" s="15">
        <f t="shared" si="15"/>
        <v>29260</v>
      </c>
      <c r="L55" s="9">
        <v>270</v>
      </c>
      <c r="M55" s="21">
        <f t="shared" si="16"/>
        <v>20790</v>
      </c>
      <c r="N55" s="12"/>
      <c r="O55" s="22">
        <f t="shared" si="17"/>
        <v>0</v>
      </c>
      <c r="P55" s="30"/>
      <c r="Q55" s="22">
        <f t="shared" si="18"/>
        <v>0</v>
      </c>
      <c r="R55" s="12">
        <v>110</v>
      </c>
      <c r="S55" s="23">
        <f t="shared" si="19"/>
        <v>8470</v>
      </c>
    </row>
    <row r="56" spans="1:20" ht="409.5" x14ac:dyDescent="0.25">
      <c r="A56" s="9">
        <v>49</v>
      </c>
      <c r="B56" s="8" t="s">
        <v>74</v>
      </c>
      <c r="C56" s="5" t="s">
        <v>75</v>
      </c>
      <c r="D56" s="4" t="s">
        <v>72</v>
      </c>
      <c r="E56" s="5" t="s">
        <v>73</v>
      </c>
      <c r="F56" s="5" t="s">
        <v>359</v>
      </c>
      <c r="G56" s="5" t="s">
        <v>11</v>
      </c>
      <c r="H56" s="5" t="s">
        <v>264</v>
      </c>
      <c r="I56" s="5">
        <f>265+100</f>
        <v>365</v>
      </c>
      <c r="J56" s="18">
        <v>74</v>
      </c>
      <c r="K56" s="15">
        <f t="shared" si="15"/>
        <v>27010</v>
      </c>
      <c r="L56" s="9">
        <v>255</v>
      </c>
      <c r="M56" s="21">
        <f t="shared" si="16"/>
        <v>18870</v>
      </c>
      <c r="N56" s="12"/>
      <c r="O56" s="22">
        <f t="shared" si="17"/>
        <v>0</v>
      </c>
      <c r="P56" s="30"/>
      <c r="Q56" s="22">
        <f t="shared" si="18"/>
        <v>0</v>
      </c>
      <c r="R56" s="12">
        <v>110</v>
      </c>
      <c r="S56" s="23">
        <f t="shared" si="19"/>
        <v>8140</v>
      </c>
    </row>
    <row r="57" spans="1:20" ht="409.5" x14ac:dyDescent="0.25">
      <c r="A57" s="9">
        <v>50</v>
      </c>
      <c r="B57" s="8" t="s">
        <v>76</v>
      </c>
      <c r="C57" s="5" t="s">
        <v>360</v>
      </c>
      <c r="D57" s="4" t="s">
        <v>72</v>
      </c>
      <c r="E57" s="5" t="s">
        <v>73</v>
      </c>
      <c r="F57" s="5" t="s">
        <v>359</v>
      </c>
      <c r="G57" s="5" t="s">
        <v>11</v>
      </c>
      <c r="H57" s="5" t="s">
        <v>264</v>
      </c>
      <c r="I57" s="5">
        <v>765</v>
      </c>
      <c r="J57" s="18">
        <v>62</v>
      </c>
      <c r="K57" s="15">
        <f t="shared" si="15"/>
        <v>47430</v>
      </c>
      <c r="L57" s="9">
        <v>255</v>
      </c>
      <c r="M57" s="21">
        <f t="shared" si="16"/>
        <v>15810</v>
      </c>
      <c r="N57" s="12">
        <v>200</v>
      </c>
      <c r="O57" s="22">
        <f t="shared" si="17"/>
        <v>12400</v>
      </c>
      <c r="P57" s="30">
        <v>32.28</v>
      </c>
      <c r="Q57" s="22">
        <f t="shared" si="18"/>
        <v>6456</v>
      </c>
      <c r="R57" s="12">
        <v>310</v>
      </c>
      <c r="S57" s="23">
        <f t="shared" si="19"/>
        <v>19220</v>
      </c>
    </row>
    <row r="58" spans="1:20" ht="409.5" x14ac:dyDescent="0.25">
      <c r="A58" s="9">
        <v>51</v>
      </c>
      <c r="B58" s="8" t="s">
        <v>77</v>
      </c>
      <c r="C58" s="5" t="s">
        <v>78</v>
      </c>
      <c r="D58" s="4" t="s">
        <v>72</v>
      </c>
      <c r="E58" s="5" t="s">
        <v>73</v>
      </c>
      <c r="F58" s="5" t="s">
        <v>359</v>
      </c>
      <c r="G58" s="5" t="s">
        <v>11</v>
      </c>
      <c r="H58" s="5" t="s">
        <v>264</v>
      </c>
      <c r="I58" s="5">
        <v>815</v>
      </c>
      <c r="J58" s="18">
        <v>53</v>
      </c>
      <c r="K58" s="15">
        <f t="shared" si="15"/>
        <v>43195</v>
      </c>
      <c r="L58" s="9">
        <v>255</v>
      </c>
      <c r="M58" s="21">
        <f t="shared" si="16"/>
        <v>13515</v>
      </c>
      <c r="N58" s="12">
        <v>300</v>
      </c>
      <c r="O58" s="22">
        <f t="shared" si="17"/>
        <v>15900</v>
      </c>
      <c r="P58" s="30">
        <v>32.26</v>
      </c>
      <c r="Q58" s="22">
        <f t="shared" si="18"/>
        <v>9678</v>
      </c>
      <c r="R58" s="12">
        <v>260</v>
      </c>
      <c r="S58" s="23">
        <f t="shared" si="19"/>
        <v>13780</v>
      </c>
    </row>
    <row r="59" spans="1:20" ht="210" x14ac:dyDescent="0.25">
      <c r="A59" s="9">
        <v>52</v>
      </c>
      <c r="B59" s="8" t="s">
        <v>79</v>
      </c>
      <c r="C59" s="5" t="s">
        <v>80</v>
      </c>
      <c r="D59" s="4" t="s">
        <v>72</v>
      </c>
      <c r="E59" s="5" t="s">
        <v>73</v>
      </c>
      <c r="F59" s="5" t="s">
        <v>359</v>
      </c>
      <c r="G59" s="5" t="s">
        <v>11</v>
      </c>
      <c r="H59" s="5" t="s">
        <v>264</v>
      </c>
      <c r="I59" s="5">
        <v>820</v>
      </c>
      <c r="J59" s="18">
        <v>27</v>
      </c>
      <c r="K59" s="15">
        <f t="shared" si="15"/>
        <v>22140</v>
      </c>
      <c r="L59" s="9">
        <v>260</v>
      </c>
      <c r="M59" s="21">
        <f t="shared" si="16"/>
        <v>7020</v>
      </c>
      <c r="N59" s="12">
        <v>200</v>
      </c>
      <c r="O59" s="22">
        <f t="shared" si="17"/>
        <v>5400</v>
      </c>
      <c r="P59" s="30">
        <v>14.9</v>
      </c>
      <c r="Q59" s="22">
        <f t="shared" si="18"/>
        <v>2980</v>
      </c>
      <c r="R59" s="12">
        <v>360</v>
      </c>
      <c r="S59" s="23">
        <f t="shared" si="19"/>
        <v>9720</v>
      </c>
    </row>
    <row r="60" spans="1:20" ht="135" x14ac:dyDescent="0.25">
      <c r="A60" s="9">
        <v>53</v>
      </c>
      <c r="B60" s="8" t="s">
        <v>81</v>
      </c>
      <c r="C60" s="5" t="s">
        <v>82</v>
      </c>
      <c r="D60" s="4" t="s">
        <v>72</v>
      </c>
      <c r="E60" s="5" t="s">
        <v>73</v>
      </c>
      <c r="F60" s="5" t="s">
        <v>359</v>
      </c>
      <c r="G60" s="5" t="s">
        <v>11</v>
      </c>
      <c r="H60" s="5" t="s">
        <v>264</v>
      </c>
      <c r="I60" s="5">
        <v>935</v>
      </c>
      <c r="J60" s="18">
        <v>20</v>
      </c>
      <c r="K60" s="15">
        <f t="shared" si="15"/>
        <v>18700</v>
      </c>
      <c r="L60" s="9">
        <v>225</v>
      </c>
      <c r="M60" s="21">
        <f t="shared" si="16"/>
        <v>4500</v>
      </c>
      <c r="N60" s="12">
        <v>200</v>
      </c>
      <c r="O60" s="22">
        <f t="shared" si="17"/>
        <v>4000</v>
      </c>
      <c r="P60" s="30">
        <v>14.9</v>
      </c>
      <c r="Q60" s="22">
        <f t="shared" si="18"/>
        <v>2980</v>
      </c>
      <c r="R60" s="12">
        <v>510</v>
      </c>
      <c r="S60" s="23">
        <f t="shared" si="19"/>
        <v>10200</v>
      </c>
    </row>
    <row r="61" spans="1:20" ht="375" x14ac:dyDescent="0.25">
      <c r="A61" s="9">
        <v>54</v>
      </c>
      <c r="B61" s="8" t="s">
        <v>118</v>
      </c>
      <c r="C61" s="5" t="s">
        <v>119</v>
      </c>
      <c r="D61" s="4" t="s">
        <v>72</v>
      </c>
      <c r="E61" s="5" t="s">
        <v>23</v>
      </c>
      <c r="F61" s="5" t="s">
        <v>359</v>
      </c>
      <c r="G61" s="5" t="s">
        <v>11</v>
      </c>
      <c r="H61" s="5" t="s">
        <v>264</v>
      </c>
      <c r="I61" s="5">
        <f>5230+400</f>
        <v>5630</v>
      </c>
      <c r="J61" s="18">
        <v>10.5</v>
      </c>
      <c r="K61" s="15">
        <f t="shared" si="15"/>
        <v>59115</v>
      </c>
      <c r="L61" s="9">
        <v>210</v>
      </c>
      <c r="M61" s="21">
        <f t="shared" si="16"/>
        <v>2205</v>
      </c>
      <c r="N61" s="12">
        <v>4000</v>
      </c>
      <c r="O61" s="22">
        <f t="shared" si="17"/>
        <v>42000</v>
      </c>
      <c r="P61" s="30">
        <v>9.9499999999999993</v>
      </c>
      <c r="Q61" s="22">
        <f t="shared" si="18"/>
        <v>39800</v>
      </c>
      <c r="R61" s="12">
        <v>1420</v>
      </c>
      <c r="S61" s="23">
        <f t="shared" si="19"/>
        <v>14910</v>
      </c>
    </row>
    <row r="62" spans="1:20" ht="409.5" x14ac:dyDescent="0.25">
      <c r="A62" s="9">
        <v>55</v>
      </c>
      <c r="B62" s="8" t="s">
        <v>290</v>
      </c>
      <c r="C62" s="5" t="s">
        <v>291</v>
      </c>
      <c r="D62" s="4" t="s">
        <v>72</v>
      </c>
      <c r="E62" s="5" t="s">
        <v>73</v>
      </c>
      <c r="F62" s="5" t="s">
        <v>209</v>
      </c>
      <c r="G62" s="5" t="s">
        <v>11</v>
      </c>
      <c r="H62" s="5" t="s">
        <v>264</v>
      </c>
      <c r="I62" s="5">
        <v>20</v>
      </c>
      <c r="J62" s="19">
        <v>55.15</v>
      </c>
      <c r="K62" s="15">
        <f t="shared" si="15"/>
        <v>1103</v>
      </c>
      <c r="L62" s="9">
        <v>0</v>
      </c>
      <c r="M62" s="21">
        <f t="shared" si="16"/>
        <v>0</v>
      </c>
      <c r="N62" s="12"/>
      <c r="O62" s="22">
        <f t="shared" si="17"/>
        <v>0</v>
      </c>
      <c r="P62" s="27"/>
      <c r="Q62" s="22">
        <f t="shared" si="18"/>
        <v>0</v>
      </c>
      <c r="R62" s="12">
        <v>20</v>
      </c>
      <c r="S62" s="23">
        <f t="shared" si="19"/>
        <v>1103</v>
      </c>
    </row>
    <row r="63" spans="1:20" ht="255" x14ac:dyDescent="0.25">
      <c r="A63" s="9">
        <v>56</v>
      </c>
      <c r="B63" s="8" t="s">
        <v>83</v>
      </c>
      <c r="C63" s="5" t="s">
        <v>84</v>
      </c>
      <c r="D63" s="4" t="s">
        <v>20</v>
      </c>
      <c r="E63" s="5" t="s">
        <v>61</v>
      </c>
      <c r="F63" s="5" t="s">
        <v>359</v>
      </c>
      <c r="G63" s="5" t="s">
        <v>11</v>
      </c>
      <c r="H63" s="5" t="s">
        <v>264</v>
      </c>
      <c r="I63" s="5">
        <v>1100</v>
      </c>
      <c r="J63" s="16">
        <v>18</v>
      </c>
      <c r="K63" s="15">
        <f t="shared" si="15"/>
        <v>19800</v>
      </c>
      <c r="L63" s="9">
        <v>1100</v>
      </c>
      <c r="M63" s="21">
        <f t="shared" si="16"/>
        <v>19800</v>
      </c>
      <c r="N63" s="12"/>
      <c r="O63" s="22">
        <f t="shared" si="17"/>
        <v>0</v>
      </c>
      <c r="P63" s="30"/>
      <c r="Q63" s="22">
        <f t="shared" si="18"/>
        <v>0</v>
      </c>
      <c r="R63" s="12">
        <v>0</v>
      </c>
      <c r="S63" s="23">
        <f t="shared" si="19"/>
        <v>0</v>
      </c>
    </row>
    <row r="64" spans="1:20" ht="285" x14ac:dyDescent="0.25">
      <c r="A64" s="9">
        <v>57</v>
      </c>
      <c r="B64" s="8" t="s">
        <v>267</v>
      </c>
      <c r="C64" s="6" t="s">
        <v>268</v>
      </c>
      <c r="D64" s="4" t="s">
        <v>72</v>
      </c>
      <c r="E64" s="5" t="s">
        <v>73</v>
      </c>
      <c r="F64" s="6" t="s">
        <v>209</v>
      </c>
      <c r="G64" s="6" t="s">
        <v>11</v>
      </c>
      <c r="H64" s="5" t="s">
        <v>264</v>
      </c>
      <c r="I64" s="5">
        <v>15000</v>
      </c>
      <c r="J64" s="16">
        <v>25</v>
      </c>
      <c r="K64" s="15">
        <f t="shared" si="15"/>
        <v>375000</v>
      </c>
      <c r="L64" s="9">
        <v>0</v>
      </c>
      <c r="M64" s="21">
        <f t="shared" si="16"/>
        <v>0</v>
      </c>
      <c r="N64" s="12">
        <v>15000</v>
      </c>
      <c r="O64" s="22">
        <f t="shared" si="17"/>
        <v>375000</v>
      </c>
      <c r="P64" s="28">
        <v>1.95</v>
      </c>
      <c r="Q64" s="22">
        <f t="shared" si="18"/>
        <v>29250</v>
      </c>
      <c r="R64" s="12">
        <v>0</v>
      </c>
      <c r="S64" s="23">
        <f t="shared" si="19"/>
        <v>0</v>
      </c>
    </row>
    <row r="65" spans="1:20" ht="405" x14ac:dyDescent="0.25">
      <c r="A65" s="9">
        <v>58</v>
      </c>
      <c r="B65" s="8" t="s">
        <v>85</v>
      </c>
      <c r="C65" s="5" t="s">
        <v>86</v>
      </c>
      <c r="D65" s="4" t="s">
        <v>87</v>
      </c>
      <c r="E65" s="5" t="s">
        <v>88</v>
      </c>
      <c r="F65" s="5" t="s">
        <v>359</v>
      </c>
      <c r="G65" s="5" t="s">
        <v>11</v>
      </c>
      <c r="H65" s="5" t="s">
        <v>264</v>
      </c>
      <c r="I65" s="5">
        <v>770</v>
      </c>
      <c r="J65" s="16">
        <v>32</v>
      </c>
      <c r="K65" s="15">
        <f t="shared" si="15"/>
        <v>24640</v>
      </c>
      <c r="L65" s="9">
        <v>520</v>
      </c>
      <c r="M65" s="21">
        <f t="shared" si="16"/>
        <v>16640</v>
      </c>
      <c r="N65" s="12"/>
      <c r="O65" s="22">
        <f t="shared" si="17"/>
        <v>0</v>
      </c>
      <c r="P65" s="30"/>
      <c r="Q65" s="22">
        <f t="shared" si="18"/>
        <v>0</v>
      </c>
      <c r="R65" s="12">
        <v>250</v>
      </c>
      <c r="S65" s="23">
        <f t="shared" si="19"/>
        <v>8000</v>
      </c>
    </row>
    <row r="66" spans="1:20" ht="180" x14ac:dyDescent="0.25">
      <c r="A66" s="9">
        <v>59</v>
      </c>
      <c r="B66" s="8" t="s">
        <v>89</v>
      </c>
      <c r="C66" s="5" t="s">
        <v>90</v>
      </c>
      <c r="D66" s="4" t="s">
        <v>9</v>
      </c>
      <c r="E66" s="5" t="s">
        <v>73</v>
      </c>
      <c r="F66" s="5" t="s">
        <v>359</v>
      </c>
      <c r="G66" s="5" t="s">
        <v>11</v>
      </c>
      <c r="H66" s="5" t="s">
        <v>264</v>
      </c>
      <c r="I66" s="5">
        <v>1460</v>
      </c>
      <c r="J66" s="16">
        <v>15</v>
      </c>
      <c r="K66" s="15">
        <f t="shared" si="15"/>
        <v>21900</v>
      </c>
      <c r="L66" s="9">
        <v>1410</v>
      </c>
      <c r="M66" s="21">
        <f t="shared" si="16"/>
        <v>21150</v>
      </c>
      <c r="N66" s="12"/>
      <c r="O66" s="22">
        <f t="shared" si="17"/>
        <v>0</v>
      </c>
      <c r="P66" s="30"/>
      <c r="Q66" s="22">
        <f t="shared" si="18"/>
        <v>0</v>
      </c>
      <c r="R66" s="12">
        <v>50</v>
      </c>
      <c r="S66" s="23">
        <f t="shared" si="19"/>
        <v>750</v>
      </c>
    </row>
    <row r="67" spans="1:20" ht="180" x14ac:dyDescent="0.25">
      <c r="A67" s="9">
        <v>60</v>
      </c>
      <c r="B67" s="8" t="s">
        <v>91</v>
      </c>
      <c r="C67" s="5" t="s">
        <v>92</v>
      </c>
      <c r="D67" s="4" t="s">
        <v>9</v>
      </c>
      <c r="E67" s="5" t="s">
        <v>61</v>
      </c>
      <c r="F67" s="5" t="s">
        <v>359</v>
      </c>
      <c r="G67" s="5" t="s">
        <v>11</v>
      </c>
      <c r="H67" s="5" t="s">
        <v>264</v>
      </c>
      <c r="I67" s="5">
        <v>2250</v>
      </c>
      <c r="J67" s="16">
        <v>3.7</v>
      </c>
      <c r="K67" s="15">
        <f t="shared" si="15"/>
        <v>8325</v>
      </c>
      <c r="L67" s="9">
        <v>1150</v>
      </c>
      <c r="M67" s="21">
        <f t="shared" si="16"/>
        <v>4255</v>
      </c>
      <c r="N67" s="12"/>
      <c r="O67" s="22">
        <f t="shared" si="17"/>
        <v>0</v>
      </c>
      <c r="P67" s="30"/>
      <c r="Q67" s="22">
        <f t="shared" si="18"/>
        <v>0</v>
      </c>
      <c r="R67" s="12">
        <v>1100</v>
      </c>
      <c r="S67" s="23">
        <f t="shared" si="19"/>
        <v>4070</v>
      </c>
    </row>
    <row r="68" spans="1:20" ht="240" x14ac:dyDescent="0.25">
      <c r="A68" s="9">
        <v>61</v>
      </c>
      <c r="B68" s="8" t="s">
        <v>97</v>
      </c>
      <c r="C68" s="5" t="s">
        <v>98</v>
      </c>
      <c r="D68" s="4" t="s">
        <v>72</v>
      </c>
      <c r="E68" s="5" t="s">
        <v>73</v>
      </c>
      <c r="F68" s="5" t="s">
        <v>359</v>
      </c>
      <c r="G68" s="5" t="s">
        <v>11</v>
      </c>
      <c r="H68" s="5" t="s">
        <v>264</v>
      </c>
      <c r="I68" s="5">
        <v>1015</v>
      </c>
      <c r="J68" s="16">
        <v>33</v>
      </c>
      <c r="K68" s="15">
        <f t="shared" si="15"/>
        <v>33495</v>
      </c>
      <c r="L68" s="9">
        <v>445</v>
      </c>
      <c r="M68" s="21">
        <f t="shared" si="16"/>
        <v>14685</v>
      </c>
      <c r="N68" s="12"/>
      <c r="O68" s="22">
        <f t="shared" si="17"/>
        <v>0</v>
      </c>
      <c r="P68" s="30"/>
      <c r="Q68" s="22">
        <f t="shared" si="18"/>
        <v>0</v>
      </c>
      <c r="R68" s="12">
        <v>570</v>
      </c>
      <c r="S68" s="23">
        <f t="shared" si="19"/>
        <v>18810</v>
      </c>
    </row>
    <row r="69" spans="1:20" ht="135" x14ac:dyDescent="0.25">
      <c r="A69" s="9">
        <v>62</v>
      </c>
      <c r="B69" s="8" t="s">
        <v>99</v>
      </c>
      <c r="C69" s="5" t="s">
        <v>100</v>
      </c>
      <c r="D69" s="4" t="s">
        <v>9</v>
      </c>
      <c r="E69" s="5" t="s">
        <v>30</v>
      </c>
      <c r="F69" s="5" t="s">
        <v>359</v>
      </c>
      <c r="G69" s="5" t="s">
        <v>11</v>
      </c>
      <c r="H69" s="5" t="s">
        <v>264</v>
      </c>
      <c r="I69" s="5">
        <v>410</v>
      </c>
      <c r="J69" s="16">
        <v>28</v>
      </c>
      <c r="K69" s="15">
        <f t="shared" si="15"/>
        <v>11480</v>
      </c>
      <c r="L69" s="9">
        <v>310</v>
      </c>
      <c r="M69" s="21">
        <f t="shared" si="16"/>
        <v>8680</v>
      </c>
      <c r="N69" s="12"/>
      <c r="O69" s="22">
        <f t="shared" si="17"/>
        <v>0</v>
      </c>
      <c r="P69" s="30"/>
      <c r="Q69" s="22">
        <f t="shared" si="18"/>
        <v>0</v>
      </c>
      <c r="R69" s="12">
        <v>100</v>
      </c>
      <c r="S69" s="23">
        <f t="shared" si="19"/>
        <v>2800</v>
      </c>
    </row>
    <row r="70" spans="1:20" ht="255" x14ac:dyDescent="0.25">
      <c r="A70" s="9">
        <v>63</v>
      </c>
      <c r="B70" s="8" t="s">
        <v>101</v>
      </c>
      <c r="C70" s="5" t="s">
        <v>102</v>
      </c>
      <c r="D70" s="4" t="s">
        <v>103</v>
      </c>
      <c r="E70" s="5" t="s">
        <v>104</v>
      </c>
      <c r="F70" s="5" t="s">
        <v>359</v>
      </c>
      <c r="G70" s="5" t="s">
        <v>11</v>
      </c>
      <c r="H70" s="5" t="s">
        <v>264</v>
      </c>
      <c r="I70" s="5">
        <v>1835</v>
      </c>
      <c r="J70" s="16">
        <v>4.9000000000000004</v>
      </c>
      <c r="K70" s="15">
        <f t="shared" si="15"/>
        <v>8991.5</v>
      </c>
      <c r="L70" s="9">
        <v>335</v>
      </c>
      <c r="M70" s="21">
        <f t="shared" si="16"/>
        <v>1641.5000000000002</v>
      </c>
      <c r="N70" s="12"/>
      <c r="O70" s="22">
        <f t="shared" si="17"/>
        <v>0</v>
      </c>
      <c r="P70" s="30"/>
      <c r="Q70" s="22">
        <f t="shared" si="18"/>
        <v>0</v>
      </c>
      <c r="R70" s="12">
        <v>1500</v>
      </c>
      <c r="S70" s="23">
        <f t="shared" si="19"/>
        <v>7350.0000000000009</v>
      </c>
    </row>
    <row r="71" spans="1:20" ht="225" x14ac:dyDescent="0.25">
      <c r="A71" s="9">
        <v>64</v>
      </c>
      <c r="B71" s="8" t="s">
        <v>242</v>
      </c>
      <c r="C71" s="5" t="s">
        <v>243</v>
      </c>
      <c r="D71" s="4" t="s">
        <v>20</v>
      </c>
      <c r="E71" s="5" t="s">
        <v>244</v>
      </c>
      <c r="F71" s="5" t="s">
        <v>209</v>
      </c>
      <c r="G71" s="5" t="s">
        <v>11</v>
      </c>
      <c r="H71" s="5" t="s">
        <v>264</v>
      </c>
      <c r="I71" s="5">
        <v>50</v>
      </c>
      <c r="J71" s="16">
        <v>42.35</v>
      </c>
      <c r="K71" s="15">
        <f t="shared" si="15"/>
        <v>2117.5</v>
      </c>
      <c r="L71" s="9">
        <v>0</v>
      </c>
      <c r="M71" s="21">
        <f t="shared" si="16"/>
        <v>0</v>
      </c>
      <c r="N71" s="12"/>
      <c r="O71" s="22">
        <f t="shared" si="17"/>
        <v>0</v>
      </c>
      <c r="P71" s="27"/>
      <c r="Q71" s="22">
        <f t="shared" si="18"/>
        <v>0</v>
      </c>
      <c r="R71" s="12">
        <v>50</v>
      </c>
      <c r="S71" s="23">
        <f t="shared" si="19"/>
        <v>2117.5</v>
      </c>
    </row>
    <row r="72" spans="1:20" ht="240" x14ac:dyDescent="0.25">
      <c r="A72" s="9">
        <v>65</v>
      </c>
      <c r="B72" s="8" t="s">
        <v>95</v>
      </c>
      <c r="C72" s="5" t="s">
        <v>96</v>
      </c>
      <c r="D72" s="4" t="s">
        <v>9</v>
      </c>
      <c r="E72" s="5" t="s">
        <v>65</v>
      </c>
      <c r="F72" s="5" t="s">
        <v>359</v>
      </c>
      <c r="G72" s="5" t="s">
        <v>11</v>
      </c>
      <c r="H72" s="5" t="s">
        <v>264</v>
      </c>
      <c r="I72" s="5">
        <f>41835+10000</f>
        <v>51835</v>
      </c>
      <c r="J72" s="16">
        <v>2.0499999999999998</v>
      </c>
      <c r="K72" s="15">
        <f t="shared" si="15"/>
        <v>106261.74999999999</v>
      </c>
      <c r="L72" s="9">
        <v>1735</v>
      </c>
      <c r="M72" s="21">
        <f t="shared" si="16"/>
        <v>3556.7499999999995</v>
      </c>
      <c r="N72" s="12">
        <v>40000</v>
      </c>
      <c r="O72" s="22">
        <f t="shared" si="17"/>
        <v>82000</v>
      </c>
      <c r="P72" s="30">
        <v>2.0499999999999998</v>
      </c>
      <c r="Q72" s="22">
        <f t="shared" si="18"/>
        <v>82000</v>
      </c>
      <c r="R72" s="12">
        <v>10100</v>
      </c>
      <c r="S72" s="23">
        <f t="shared" si="19"/>
        <v>20705</v>
      </c>
    </row>
    <row r="73" spans="1:20" ht="375" x14ac:dyDescent="0.25">
      <c r="A73" s="9">
        <v>66</v>
      </c>
      <c r="B73" s="8" t="s">
        <v>105</v>
      </c>
      <c r="C73" s="5" t="s">
        <v>106</v>
      </c>
      <c r="D73" s="5" t="s">
        <v>107</v>
      </c>
      <c r="E73" s="5" t="s">
        <v>10</v>
      </c>
      <c r="F73" s="5" t="s">
        <v>359</v>
      </c>
      <c r="G73" s="5" t="s">
        <v>11</v>
      </c>
      <c r="H73" s="5" t="s">
        <v>264</v>
      </c>
      <c r="I73" s="5">
        <v>310</v>
      </c>
      <c r="J73" s="16">
        <v>8</v>
      </c>
      <c r="K73" s="15">
        <f t="shared" si="15"/>
        <v>2480</v>
      </c>
      <c r="L73" s="9">
        <v>310</v>
      </c>
      <c r="M73" s="21">
        <f t="shared" si="16"/>
        <v>2480</v>
      </c>
      <c r="N73" s="12"/>
      <c r="O73" s="22">
        <f t="shared" si="17"/>
        <v>0</v>
      </c>
      <c r="P73" s="30"/>
      <c r="Q73" s="22">
        <f t="shared" si="18"/>
        <v>0</v>
      </c>
      <c r="R73" s="12">
        <v>0</v>
      </c>
      <c r="S73" s="23">
        <f t="shared" si="19"/>
        <v>0</v>
      </c>
    </row>
    <row r="74" spans="1:20" ht="150" x14ac:dyDescent="0.25">
      <c r="A74" s="9">
        <v>67</v>
      </c>
      <c r="B74" s="8" t="s">
        <v>110</v>
      </c>
      <c r="C74" s="5" t="s">
        <v>111</v>
      </c>
      <c r="D74" s="4" t="s">
        <v>9</v>
      </c>
      <c r="E74" s="5" t="s">
        <v>23</v>
      </c>
      <c r="F74" s="5" t="s">
        <v>359</v>
      </c>
      <c r="G74" s="5" t="s">
        <v>11</v>
      </c>
      <c r="H74" s="5" t="s">
        <v>264</v>
      </c>
      <c r="I74" s="5">
        <v>390</v>
      </c>
      <c r="J74" s="16">
        <v>8.5</v>
      </c>
      <c r="K74" s="15">
        <f t="shared" si="15"/>
        <v>3315</v>
      </c>
      <c r="L74" s="9">
        <v>290</v>
      </c>
      <c r="M74" s="21">
        <f t="shared" si="16"/>
        <v>2465</v>
      </c>
      <c r="N74" s="12"/>
      <c r="O74" s="22">
        <f t="shared" si="17"/>
        <v>0</v>
      </c>
      <c r="P74" s="30"/>
      <c r="Q74" s="22">
        <f t="shared" si="18"/>
        <v>0</v>
      </c>
      <c r="R74" s="12">
        <v>100</v>
      </c>
      <c r="S74" s="23">
        <f t="shared" si="19"/>
        <v>850</v>
      </c>
    </row>
    <row r="75" spans="1:20" ht="135" x14ac:dyDescent="0.25">
      <c r="A75" s="9">
        <v>68</v>
      </c>
      <c r="B75" s="8" t="s">
        <v>112</v>
      </c>
      <c r="C75" s="5" t="s">
        <v>113</v>
      </c>
      <c r="D75" s="4" t="s">
        <v>9</v>
      </c>
      <c r="E75" s="5" t="s">
        <v>30</v>
      </c>
      <c r="F75" s="5" t="s">
        <v>359</v>
      </c>
      <c r="G75" s="5" t="s">
        <v>11</v>
      </c>
      <c r="H75" s="5" t="s">
        <v>264</v>
      </c>
      <c r="I75" s="5">
        <v>145</v>
      </c>
      <c r="J75" s="16">
        <v>4.5</v>
      </c>
      <c r="K75" s="15">
        <f t="shared" si="15"/>
        <v>652.5</v>
      </c>
      <c r="L75" s="9">
        <v>145</v>
      </c>
      <c r="M75" s="21">
        <f t="shared" si="16"/>
        <v>652.5</v>
      </c>
      <c r="N75" s="12"/>
      <c r="O75" s="22">
        <f t="shared" si="17"/>
        <v>0</v>
      </c>
      <c r="P75" s="30"/>
      <c r="Q75" s="22">
        <f t="shared" si="18"/>
        <v>0</v>
      </c>
      <c r="R75" s="12">
        <v>0</v>
      </c>
      <c r="S75" s="23">
        <f t="shared" si="19"/>
        <v>0</v>
      </c>
    </row>
    <row r="76" spans="1:20" ht="255" x14ac:dyDescent="0.25">
      <c r="A76" s="9">
        <v>69</v>
      </c>
      <c r="B76" s="8" t="s">
        <v>114</v>
      </c>
      <c r="C76" s="5" t="s">
        <v>115</v>
      </c>
      <c r="D76" s="4" t="s">
        <v>20</v>
      </c>
      <c r="E76" s="5" t="s">
        <v>23</v>
      </c>
      <c r="F76" s="5" t="s">
        <v>359</v>
      </c>
      <c r="G76" s="5" t="s">
        <v>11</v>
      </c>
      <c r="H76" s="5" t="s">
        <v>264</v>
      </c>
      <c r="I76" s="5">
        <v>145</v>
      </c>
      <c r="J76" s="16">
        <v>32</v>
      </c>
      <c r="K76" s="15">
        <f t="shared" si="15"/>
        <v>4640</v>
      </c>
      <c r="L76" s="9">
        <v>145</v>
      </c>
      <c r="M76" s="21">
        <f t="shared" si="16"/>
        <v>4640</v>
      </c>
      <c r="N76" s="12"/>
      <c r="O76" s="22">
        <f t="shared" si="17"/>
        <v>0</v>
      </c>
      <c r="P76" s="30"/>
      <c r="Q76" s="22">
        <f t="shared" si="18"/>
        <v>0</v>
      </c>
      <c r="R76" s="12">
        <v>0</v>
      </c>
      <c r="S76" s="23">
        <f t="shared" si="19"/>
        <v>0</v>
      </c>
    </row>
    <row r="77" spans="1:20" ht="195" x14ac:dyDescent="0.25">
      <c r="A77" s="9">
        <v>70</v>
      </c>
      <c r="B77" s="8" t="s">
        <v>116</v>
      </c>
      <c r="C77" s="5" t="s">
        <v>117</v>
      </c>
      <c r="D77" s="4" t="s">
        <v>9</v>
      </c>
      <c r="E77" s="5" t="s">
        <v>10</v>
      </c>
      <c r="F77" s="5" t="s">
        <v>359</v>
      </c>
      <c r="G77" s="5" t="s">
        <v>11</v>
      </c>
      <c r="H77" s="5" t="s">
        <v>264</v>
      </c>
      <c r="I77" s="5">
        <v>305</v>
      </c>
      <c r="J77" s="16">
        <v>6.8</v>
      </c>
      <c r="K77" s="15">
        <f t="shared" si="15"/>
        <v>2074</v>
      </c>
      <c r="L77" s="9">
        <v>305</v>
      </c>
      <c r="M77" s="21">
        <f t="shared" si="16"/>
        <v>2074</v>
      </c>
      <c r="N77" s="12"/>
      <c r="O77" s="22">
        <f t="shared" si="17"/>
        <v>0</v>
      </c>
      <c r="P77" s="30"/>
      <c r="Q77" s="22">
        <f t="shared" si="18"/>
        <v>0</v>
      </c>
      <c r="R77" s="12">
        <v>0</v>
      </c>
      <c r="S77" s="23">
        <f t="shared" si="19"/>
        <v>0</v>
      </c>
    </row>
    <row r="78" spans="1:20" ht="390" x14ac:dyDescent="0.25">
      <c r="A78" s="9">
        <v>71</v>
      </c>
      <c r="B78" s="8" t="s">
        <v>122</v>
      </c>
      <c r="C78" s="5" t="s">
        <v>123</v>
      </c>
      <c r="D78" s="4" t="s">
        <v>20</v>
      </c>
      <c r="E78" s="5" t="s">
        <v>23</v>
      </c>
      <c r="F78" s="5" t="s">
        <v>359</v>
      </c>
      <c r="G78" s="5" t="s">
        <v>11</v>
      </c>
      <c r="H78" s="5" t="s">
        <v>264</v>
      </c>
      <c r="I78" s="5">
        <v>1200</v>
      </c>
      <c r="J78" s="16">
        <v>28</v>
      </c>
      <c r="K78" s="15">
        <f t="shared" si="15"/>
        <v>33600</v>
      </c>
      <c r="L78" s="9">
        <v>1150</v>
      </c>
      <c r="M78" s="21">
        <f t="shared" si="16"/>
        <v>32200</v>
      </c>
      <c r="N78" s="12"/>
      <c r="O78" s="22">
        <f t="shared" si="17"/>
        <v>0</v>
      </c>
      <c r="P78" s="30"/>
      <c r="Q78" s="22">
        <f t="shared" si="18"/>
        <v>0</v>
      </c>
      <c r="R78" s="12">
        <v>50</v>
      </c>
      <c r="S78" s="23">
        <f t="shared" si="19"/>
        <v>1400</v>
      </c>
    </row>
    <row r="79" spans="1:20" x14ac:dyDescent="0.25">
      <c r="A79" s="74" t="s">
        <v>336</v>
      </c>
      <c r="B79" s="74"/>
      <c r="C79" s="74"/>
      <c r="D79" s="74"/>
      <c r="E79" s="74"/>
      <c r="F79" s="74"/>
      <c r="G79" s="74"/>
      <c r="H79" s="74"/>
      <c r="I79" s="74"/>
      <c r="J79" s="74"/>
      <c r="K79" s="74"/>
      <c r="L79" s="74"/>
      <c r="M79" s="74"/>
      <c r="N79" s="74"/>
      <c r="O79" s="74"/>
      <c r="P79" s="74"/>
      <c r="Q79" s="74"/>
      <c r="R79" s="74">
        <v>0</v>
      </c>
      <c r="S79" s="74"/>
      <c r="T79" s="74"/>
    </row>
    <row r="80" spans="1:20" ht="409.5" x14ac:dyDescent="0.25">
      <c r="A80" s="9">
        <v>72</v>
      </c>
      <c r="B80" s="8" t="s">
        <v>124</v>
      </c>
      <c r="C80" s="5" t="s">
        <v>125</v>
      </c>
      <c r="D80" s="4" t="s">
        <v>9</v>
      </c>
      <c r="E80" s="5" t="s">
        <v>10</v>
      </c>
      <c r="F80" s="5" t="s">
        <v>359</v>
      </c>
      <c r="G80" s="5" t="s">
        <v>11</v>
      </c>
      <c r="H80" s="5" t="s">
        <v>264</v>
      </c>
      <c r="I80" s="5">
        <f>4500+200</f>
        <v>4700</v>
      </c>
      <c r="J80" s="16">
        <v>14.5</v>
      </c>
      <c r="K80" s="15">
        <f>J80*I80</f>
        <v>68150</v>
      </c>
      <c r="L80" s="9">
        <v>1100</v>
      </c>
      <c r="M80" s="21">
        <f>J80*L80</f>
        <v>15950</v>
      </c>
      <c r="N80" s="12">
        <v>2000</v>
      </c>
      <c r="O80" s="22">
        <f>N80*J80</f>
        <v>29000</v>
      </c>
      <c r="P80" s="30">
        <v>5.59</v>
      </c>
      <c r="Q80" s="22">
        <f>P80*N80</f>
        <v>11180</v>
      </c>
      <c r="R80" s="12">
        <v>1600</v>
      </c>
      <c r="S80" s="23">
        <f>R80*J80</f>
        <v>23200</v>
      </c>
    </row>
    <row r="81" spans="1:19" ht="210" x14ac:dyDescent="0.25">
      <c r="A81" s="9">
        <v>73</v>
      </c>
      <c r="B81" s="8" t="s">
        <v>108</v>
      </c>
      <c r="C81" s="5" t="s">
        <v>109</v>
      </c>
      <c r="D81" s="4" t="s">
        <v>9</v>
      </c>
      <c r="E81" s="5" t="s">
        <v>10</v>
      </c>
      <c r="F81" s="5" t="s">
        <v>359</v>
      </c>
      <c r="G81" s="5" t="s">
        <v>11</v>
      </c>
      <c r="H81" s="5" t="s">
        <v>264</v>
      </c>
      <c r="I81" s="5">
        <v>2015</v>
      </c>
      <c r="J81" s="16">
        <v>18.5</v>
      </c>
      <c r="K81" s="15">
        <f t="shared" ref="K81:K86" si="20">J81*I81</f>
        <v>37277.5</v>
      </c>
      <c r="L81" s="9">
        <v>1445</v>
      </c>
      <c r="M81" s="21">
        <f t="shared" ref="M81:M86" si="21">J81*L81</f>
        <v>26732.5</v>
      </c>
      <c r="N81" s="12"/>
      <c r="O81" s="22">
        <f t="shared" ref="O81:O86" si="22">N81*J81</f>
        <v>0</v>
      </c>
      <c r="P81" s="30"/>
      <c r="Q81" s="22">
        <f t="shared" ref="Q81:Q86" si="23">P81*N81</f>
        <v>0</v>
      </c>
      <c r="R81" s="12">
        <v>570</v>
      </c>
      <c r="S81" s="23">
        <f t="shared" ref="S81:S86" si="24">R81*J81</f>
        <v>10545</v>
      </c>
    </row>
    <row r="82" spans="1:19" ht="270" x14ac:dyDescent="0.25">
      <c r="A82" s="9">
        <v>74</v>
      </c>
      <c r="B82" s="8" t="s">
        <v>93</v>
      </c>
      <c r="C82" s="5" t="s">
        <v>94</v>
      </c>
      <c r="D82" s="4" t="s">
        <v>9</v>
      </c>
      <c r="E82" s="5" t="s">
        <v>10</v>
      </c>
      <c r="F82" s="5" t="s">
        <v>359</v>
      </c>
      <c r="G82" s="5" t="s">
        <v>11</v>
      </c>
      <c r="H82" s="5" t="s">
        <v>264</v>
      </c>
      <c r="I82" s="5">
        <f>10280+100</f>
        <v>10380</v>
      </c>
      <c r="J82" s="16">
        <v>22</v>
      </c>
      <c r="K82" s="15">
        <f t="shared" si="20"/>
        <v>228360</v>
      </c>
      <c r="L82" s="9">
        <v>1400</v>
      </c>
      <c r="M82" s="21">
        <f t="shared" si="21"/>
        <v>30800</v>
      </c>
      <c r="N82" s="12">
        <v>8000</v>
      </c>
      <c r="O82" s="22">
        <f t="shared" si="22"/>
        <v>176000</v>
      </c>
      <c r="P82" s="30">
        <v>12</v>
      </c>
      <c r="Q82" s="22">
        <f t="shared" si="23"/>
        <v>96000</v>
      </c>
      <c r="R82" s="12">
        <v>980</v>
      </c>
      <c r="S82" s="23">
        <f t="shared" si="24"/>
        <v>21560</v>
      </c>
    </row>
    <row r="83" spans="1:19" ht="409.5" x14ac:dyDescent="0.25">
      <c r="A83" s="9">
        <v>75</v>
      </c>
      <c r="B83" s="8" t="s">
        <v>158</v>
      </c>
      <c r="C83" s="5" t="s">
        <v>337</v>
      </c>
      <c r="D83" s="4" t="s">
        <v>9</v>
      </c>
      <c r="E83" s="5" t="s">
        <v>65</v>
      </c>
      <c r="F83" s="5" t="s">
        <v>359</v>
      </c>
      <c r="G83" s="5" t="s">
        <v>11</v>
      </c>
      <c r="H83" s="5" t="s">
        <v>264</v>
      </c>
      <c r="I83" s="5">
        <f>610+300</f>
        <v>910</v>
      </c>
      <c r="J83" s="16">
        <v>9</v>
      </c>
      <c r="K83" s="15">
        <f t="shared" si="20"/>
        <v>8190</v>
      </c>
      <c r="L83" s="9">
        <v>210</v>
      </c>
      <c r="M83" s="21">
        <f t="shared" si="21"/>
        <v>1890</v>
      </c>
      <c r="N83" s="12"/>
      <c r="O83" s="22">
        <f t="shared" si="22"/>
        <v>0</v>
      </c>
      <c r="P83" s="30"/>
      <c r="Q83" s="22">
        <f t="shared" si="23"/>
        <v>0</v>
      </c>
      <c r="R83" s="12">
        <v>700</v>
      </c>
      <c r="S83" s="23">
        <f t="shared" si="24"/>
        <v>6300</v>
      </c>
    </row>
    <row r="84" spans="1:19" ht="409.5" x14ac:dyDescent="0.25">
      <c r="A84" s="9">
        <v>76</v>
      </c>
      <c r="B84" s="10" t="s">
        <v>293</v>
      </c>
      <c r="C84" s="5" t="s">
        <v>294</v>
      </c>
      <c r="D84" s="4" t="s">
        <v>295</v>
      </c>
      <c r="E84" s="5" t="s">
        <v>61</v>
      </c>
      <c r="F84" s="5" t="s">
        <v>209</v>
      </c>
      <c r="G84" s="5" t="s">
        <v>296</v>
      </c>
      <c r="H84" s="5" t="s">
        <v>264</v>
      </c>
      <c r="I84" s="5">
        <v>20</v>
      </c>
      <c r="J84" s="16">
        <v>28.1</v>
      </c>
      <c r="K84" s="15">
        <f t="shared" si="20"/>
        <v>562</v>
      </c>
      <c r="L84" s="9">
        <v>0</v>
      </c>
      <c r="M84" s="21">
        <f t="shared" si="21"/>
        <v>0</v>
      </c>
      <c r="N84" s="12"/>
      <c r="O84" s="22">
        <f t="shared" si="22"/>
        <v>0</v>
      </c>
      <c r="P84" s="28"/>
      <c r="Q84" s="22">
        <f t="shared" si="23"/>
        <v>0</v>
      </c>
      <c r="R84" s="12">
        <v>20</v>
      </c>
      <c r="S84" s="23">
        <f t="shared" si="24"/>
        <v>562</v>
      </c>
    </row>
    <row r="85" spans="1:19" ht="255" x14ac:dyDescent="0.25">
      <c r="A85" s="9">
        <v>77</v>
      </c>
      <c r="B85" s="8" t="s">
        <v>229</v>
      </c>
      <c r="C85" s="5" t="s">
        <v>230</v>
      </c>
      <c r="D85" s="4" t="s">
        <v>20</v>
      </c>
      <c r="E85" s="5" t="s">
        <v>226</v>
      </c>
      <c r="F85" s="5" t="s">
        <v>209</v>
      </c>
      <c r="G85" s="5" t="s">
        <v>11</v>
      </c>
      <c r="H85" s="5" t="s">
        <v>264</v>
      </c>
      <c r="I85" s="5">
        <v>100</v>
      </c>
      <c r="J85" s="16">
        <v>28</v>
      </c>
      <c r="K85" s="15">
        <f t="shared" si="20"/>
        <v>2800</v>
      </c>
      <c r="L85" s="9">
        <v>0</v>
      </c>
      <c r="M85" s="21">
        <f t="shared" si="21"/>
        <v>0</v>
      </c>
      <c r="N85" s="12"/>
      <c r="O85" s="22">
        <f t="shared" si="22"/>
        <v>0</v>
      </c>
      <c r="P85" s="28"/>
      <c r="Q85" s="22">
        <f t="shared" si="23"/>
        <v>0</v>
      </c>
      <c r="R85" s="12">
        <v>100</v>
      </c>
      <c r="S85" s="23">
        <f t="shared" si="24"/>
        <v>2800</v>
      </c>
    </row>
    <row r="86" spans="1:19" ht="285" x14ac:dyDescent="0.25">
      <c r="A86" s="9">
        <v>78</v>
      </c>
      <c r="B86" s="8" t="s">
        <v>231</v>
      </c>
      <c r="C86" s="5" t="s">
        <v>232</v>
      </c>
      <c r="D86" s="4" t="s">
        <v>9</v>
      </c>
      <c r="E86" s="5" t="s">
        <v>233</v>
      </c>
      <c r="F86" s="5" t="s">
        <v>209</v>
      </c>
      <c r="G86" s="5" t="s">
        <v>11</v>
      </c>
      <c r="H86" s="5" t="s">
        <v>264</v>
      </c>
      <c r="I86" s="5">
        <f>2000+300</f>
        <v>2300</v>
      </c>
      <c r="J86" s="16">
        <v>2.8</v>
      </c>
      <c r="K86" s="15">
        <f t="shared" si="20"/>
        <v>6440</v>
      </c>
      <c r="L86" s="9">
        <v>0</v>
      </c>
      <c r="M86" s="21">
        <f t="shared" si="21"/>
        <v>0</v>
      </c>
      <c r="N86" s="12"/>
      <c r="O86" s="22">
        <f t="shared" si="22"/>
        <v>0</v>
      </c>
      <c r="P86" s="28"/>
      <c r="Q86" s="22">
        <f t="shared" si="23"/>
        <v>0</v>
      </c>
      <c r="R86" s="12">
        <v>2300</v>
      </c>
      <c r="S86" s="23">
        <f t="shared" si="24"/>
        <v>6440</v>
      </c>
    </row>
    <row r="87" spans="1:19" x14ac:dyDescent="0.25">
      <c r="A87" s="74">
        <v>2</v>
      </c>
      <c r="B87" s="74"/>
      <c r="C87" s="74"/>
      <c r="D87" s="74"/>
      <c r="E87" s="74"/>
      <c r="F87" s="74"/>
      <c r="G87" s="74"/>
      <c r="H87" s="74"/>
      <c r="I87" s="74"/>
      <c r="J87" s="74"/>
      <c r="K87" s="74"/>
      <c r="L87" s="74"/>
      <c r="M87" s="74"/>
      <c r="N87" s="74"/>
      <c r="O87" s="74"/>
      <c r="P87" s="74"/>
      <c r="Q87" s="74"/>
      <c r="R87" s="74"/>
      <c r="S87" s="24"/>
    </row>
    <row r="88" spans="1:19" ht="150" x14ac:dyDescent="0.25">
      <c r="A88" s="9">
        <v>79</v>
      </c>
      <c r="B88" s="8" t="s">
        <v>126</v>
      </c>
      <c r="C88" s="5" t="s">
        <v>127</v>
      </c>
      <c r="D88" s="4" t="s">
        <v>9</v>
      </c>
      <c r="E88" s="5" t="s">
        <v>30</v>
      </c>
      <c r="F88" s="5" t="s">
        <v>359</v>
      </c>
      <c r="G88" s="5" t="s">
        <v>11</v>
      </c>
      <c r="H88" s="5" t="s">
        <v>338</v>
      </c>
      <c r="I88" s="5">
        <v>9500</v>
      </c>
      <c r="J88" s="16">
        <v>8.5</v>
      </c>
      <c r="K88" s="15">
        <f>J88*I88</f>
        <v>80750</v>
      </c>
      <c r="L88" s="9">
        <v>9000</v>
      </c>
      <c r="M88" s="21">
        <f>J88*L88</f>
        <v>76500</v>
      </c>
      <c r="N88" s="12"/>
      <c r="O88" s="22">
        <f>N88*J88</f>
        <v>0</v>
      </c>
      <c r="P88" s="30"/>
      <c r="Q88" s="22">
        <f>P88*N88</f>
        <v>0</v>
      </c>
      <c r="R88" s="12">
        <v>500</v>
      </c>
      <c r="S88" s="23">
        <f>R88*J88</f>
        <v>4250</v>
      </c>
    </row>
    <row r="89" spans="1:19" ht="255" x14ac:dyDescent="0.25">
      <c r="A89" s="9">
        <v>80</v>
      </c>
      <c r="B89" s="8" t="s">
        <v>128</v>
      </c>
      <c r="C89" s="5" t="s">
        <v>129</v>
      </c>
      <c r="D89" s="4" t="s">
        <v>9</v>
      </c>
      <c r="E89" s="5" t="s">
        <v>30</v>
      </c>
      <c r="F89" s="5" t="s">
        <v>359</v>
      </c>
      <c r="G89" s="5" t="s">
        <v>11</v>
      </c>
      <c r="H89" s="5" t="s">
        <v>339</v>
      </c>
      <c r="I89" s="5">
        <v>9000</v>
      </c>
      <c r="J89" s="16">
        <v>4.5</v>
      </c>
      <c r="K89" s="15">
        <f t="shared" ref="K89:K95" si="25">J89*I89</f>
        <v>40500</v>
      </c>
      <c r="L89" s="9">
        <v>6000</v>
      </c>
      <c r="M89" s="21">
        <f t="shared" ref="M89:M95" si="26">J89*L89</f>
        <v>27000</v>
      </c>
      <c r="N89" s="12"/>
      <c r="O89" s="22">
        <f t="shared" ref="O89:O95" si="27">N89*J89</f>
        <v>0</v>
      </c>
      <c r="P89" s="30"/>
      <c r="Q89" s="22">
        <f t="shared" ref="Q89:Q95" si="28">P89*N89</f>
        <v>0</v>
      </c>
      <c r="R89" s="12">
        <v>3000</v>
      </c>
      <c r="S89" s="23">
        <f t="shared" ref="S89:S95" si="29">R89*J89</f>
        <v>13500</v>
      </c>
    </row>
    <row r="90" spans="1:19" ht="165" x14ac:dyDescent="0.25">
      <c r="A90" s="9">
        <v>81</v>
      </c>
      <c r="B90" s="8" t="s">
        <v>225</v>
      </c>
      <c r="C90" s="2" t="s">
        <v>340</v>
      </c>
      <c r="D90" s="1" t="s">
        <v>9</v>
      </c>
      <c r="E90" s="2" t="s">
        <v>226</v>
      </c>
      <c r="F90" s="2" t="s">
        <v>209</v>
      </c>
      <c r="G90" s="2" t="s">
        <v>11</v>
      </c>
      <c r="H90" s="2" t="s">
        <v>341</v>
      </c>
      <c r="I90" s="5">
        <f>2400+10</f>
        <v>2410</v>
      </c>
      <c r="J90" s="16">
        <v>11.8</v>
      </c>
      <c r="K90" s="15">
        <f t="shared" si="25"/>
        <v>28438</v>
      </c>
      <c r="L90" s="9">
        <v>0</v>
      </c>
      <c r="M90" s="21">
        <f t="shared" si="26"/>
        <v>0</v>
      </c>
      <c r="N90" s="12">
        <v>2000</v>
      </c>
      <c r="O90" s="22">
        <f t="shared" si="27"/>
        <v>23600</v>
      </c>
      <c r="P90" s="26">
        <v>12.4</v>
      </c>
      <c r="Q90" s="22">
        <f t="shared" si="28"/>
        <v>24800</v>
      </c>
      <c r="R90" s="12">
        <v>410</v>
      </c>
      <c r="S90" s="23">
        <f t="shared" si="29"/>
        <v>4838</v>
      </c>
    </row>
    <row r="91" spans="1:19" ht="165" x14ac:dyDescent="0.25">
      <c r="A91" s="9">
        <v>82</v>
      </c>
      <c r="B91" s="8" t="s">
        <v>130</v>
      </c>
      <c r="C91" s="5" t="s">
        <v>131</v>
      </c>
      <c r="D91" s="4" t="s">
        <v>9</v>
      </c>
      <c r="E91" s="5" t="s">
        <v>30</v>
      </c>
      <c r="F91" s="5" t="s">
        <v>359</v>
      </c>
      <c r="G91" s="5" t="s">
        <v>11</v>
      </c>
      <c r="H91" s="5"/>
      <c r="I91" s="5">
        <v>56500</v>
      </c>
      <c r="J91" s="16">
        <v>1.5</v>
      </c>
      <c r="K91" s="15">
        <f t="shared" si="25"/>
        <v>84750</v>
      </c>
      <c r="L91" s="9">
        <v>1000</v>
      </c>
      <c r="M91" s="21">
        <f t="shared" si="26"/>
        <v>1500</v>
      </c>
      <c r="N91" s="12">
        <v>50000</v>
      </c>
      <c r="O91" s="22">
        <f t="shared" si="27"/>
        <v>75000</v>
      </c>
      <c r="P91" s="30">
        <v>0.48</v>
      </c>
      <c r="Q91" s="22">
        <f t="shared" si="28"/>
        <v>24000</v>
      </c>
      <c r="R91" s="12">
        <v>5500</v>
      </c>
      <c r="S91" s="23">
        <f t="shared" si="29"/>
        <v>8250</v>
      </c>
    </row>
    <row r="92" spans="1:19" ht="285" x14ac:dyDescent="0.25">
      <c r="A92" s="9">
        <v>83</v>
      </c>
      <c r="B92" s="8" t="s">
        <v>132</v>
      </c>
      <c r="C92" s="5" t="s">
        <v>273</v>
      </c>
      <c r="D92" s="4" t="s">
        <v>9</v>
      </c>
      <c r="E92" s="5" t="s">
        <v>133</v>
      </c>
      <c r="F92" s="5" t="s">
        <v>359</v>
      </c>
      <c r="G92" s="5" t="s">
        <v>11</v>
      </c>
      <c r="H92" s="5" t="s">
        <v>264</v>
      </c>
      <c r="I92" s="5">
        <v>75600</v>
      </c>
      <c r="J92" s="16">
        <v>1.2</v>
      </c>
      <c r="K92" s="15">
        <f t="shared" si="25"/>
        <v>90720</v>
      </c>
      <c r="L92" s="9">
        <v>20500</v>
      </c>
      <c r="M92" s="21">
        <f t="shared" si="26"/>
        <v>24600</v>
      </c>
      <c r="N92" s="12">
        <v>50000</v>
      </c>
      <c r="O92" s="22">
        <f t="shared" si="27"/>
        <v>60000</v>
      </c>
      <c r="P92" s="30">
        <v>0.62</v>
      </c>
      <c r="Q92" s="22">
        <f t="shared" si="28"/>
        <v>31000</v>
      </c>
      <c r="R92" s="12">
        <v>5100</v>
      </c>
      <c r="S92" s="23">
        <f t="shared" si="29"/>
        <v>6120</v>
      </c>
    </row>
    <row r="93" spans="1:19" ht="409.5" x14ac:dyDescent="0.25">
      <c r="A93" s="9">
        <v>84</v>
      </c>
      <c r="B93" s="8" t="s">
        <v>134</v>
      </c>
      <c r="C93" s="5" t="s">
        <v>135</v>
      </c>
      <c r="D93" s="4" t="s">
        <v>9</v>
      </c>
      <c r="E93" s="5" t="s">
        <v>30</v>
      </c>
      <c r="F93" s="5" t="s">
        <v>359</v>
      </c>
      <c r="G93" s="5" t="s">
        <v>11</v>
      </c>
      <c r="H93" s="5" t="s">
        <v>342</v>
      </c>
      <c r="I93" s="5">
        <f>1700+50</f>
        <v>1750</v>
      </c>
      <c r="J93" s="16">
        <v>16</v>
      </c>
      <c r="K93" s="15">
        <f t="shared" si="25"/>
        <v>28000</v>
      </c>
      <c r="L93" s="9">
        <v>1600</v>
      </c>
      <c r="M93" s="21">
        <f t="shared" si="26"/>
        <v>25600</v>
      </c>
      <c r="N93" s="12"/>
      <c r="O93" s="22">
        <f t="shared" si="27"/>
        <v>0</v>
      </c>
      <c r="P93" s="30"/>
      <c r="Q93" s="22">
        <f t="shared" si="28"/>
        <v>0</v>
      </c>
      <c r="R93" s="12">
        <v>150</v>
      </c>
      <c r="S93" s="23">
        <f t="shared" si="29"/>
        <v>2400</v>
      </c>
    </row>
    <row r="94" spans="1:19" ht="255" x14ac:dyDescent="0.25">
      <c r="A94" s="9">
        <v>85</v>
      </c>
      <c r="B94" s="8" t="s">
        <v>227</v>
      </c>
      <c r="C94" s="5" t="s">
        <v>228</v>
      </c>
      <c r="D94" s="4" t="s">
        <v>9</v>
      </c>
      <c r="E94" s="5" t="s">
        <v>226</v>
      </c>
      <c r="F94" s="5" t="s">
        <v>209</v>
      </c>
      <c r="G94" s="5" t="s">
        <v>11</v>
      </c>
      <c r="H94" s="5" t="s">
        <v>264</v>
      </c>
      <c r="I94" s="5">
        <v>31000</v>
      </c>
      <c r="J94" s="16">
        <v>4.9000000000000004</v>
      </c>
      <c r="K94" s="15">
        <f t="shared" si="25"/>
        <v>151900</v>
      </c>
      <c r="L94" s="9">
        <v>0</v>
      </c>
      <c r="M94" s="21">
        <f t="shared" si="26"/>
        <v>0</v>
      </c>
      <c r="N94" s="12">
        <v>30000</v>
      </c>
      <c r="O94" s="22">
        <f t="shared" si="27"/>
        <v>147000</v>
      </c>
      <c r="P94" s="26">
        <v>1.39</v>
      </c>
      <c r="Q94" s="22">
        <f t="shared" si="28"/>
        <v>41700</v>
      </c>
      <c r="R94" s="12">
        <v>1000</v>
      </c>
      <c r="S94" s="23">
        <f t="shared" si="29"/>
        <v>4900</v>
      </c>
    </row>
    <row r="95" spans="1:19" ht="300" x14ac:dyDescent="0.25">
      <c r="A95" s="9">
        <v>86</v>
      </c>
      <c r="B95" s="8" t="s">
        <v>262</v>
      </c>
      <c r="C95" s="5" t="s">
        <v>263</v>
      </c>
      <c r="D95" s="4" t="s">
        <v>9</v>
      </c>
      <c r="E95" s="5" t="s">
        <v>226</v>
      </c>
      <c r="F95" s="5" t="s">
        <v>209</v>
      </c>
      <c r="G95" s="5" t="s">
        <v>11</v>
      </c>
      <c r="H95" s="5" t="s">
        <v>264</v>
      </c>
      <c r="I95" s="5">
        <v>30000</v>
      </c>
      <c r="J95" s="16">
        <v>4.9000000000000004</v>
      </c>
      <c r="K95" s="15">
        <f t="shared" si="25"/>
        <v>147000</v>
      </c>
      <c r="L95" s="9">
        <v>0</v>
      </c>
      <c r="M95" s="21">
        <f t="shared" si="26"/>
        <v>0</v>
      </c>
      <c r="N95" s="12">
        <v>30000</v>
      </c>
      <c r="O95" s="22">
        <f t="shared" si="27"/>
        <v>147000</v>
      </c>
      <c r="P95" s="26">
        <v>1.39</v>
      </c>
      <c r="Q95" s="22">
        <f t="shared" si="28"/>
        <v>41700</v>
      </c>
      <c r="R95" s="12">
        <v>0</v>
      </c>
      <c r="S95" s="23">
        <f t="shared" si="29"/>
        <v>0</v>
      </c>
    </row>
    <row r="96" spans="1:19" x14ac:dyDescent="0.25">
      <c r="A96" s="74" t="s">
        <v>343</v>
      </c>
      <c r="B96" s="74"/>
      <c r="C96" s="74"/>
      <c r="D96" s="74"/>
      <c r="E96" s="74"/>
      <c r="F96" s="74"/>
      <c r="G96" s="74"/>
      <c r="H96" s="74"/>
      <c r="I96" s="74"/>
      <c r="J96" s="25"/>
      <c r="K96" s="25"/>
      <c r="L96" s="74"/>
      <c r="M96" s="74"/>
      <c r="N96" s="74"/>
      <c r="O96" s="74"/>
      <c r="P96" s="74"/>
      <c r="Q96" s="74"/>
      <c r="R96" s="74"/>
      <c r="S96" s="24"/>
    </row>
    <row r="97" spans="1:19" ht="405" x14ac:dyDescent="0.25">
      <c r="A97" s="9">
        <v>87</v>
      </c>
      <c r="B97" s="8" t="s">
        <v>136</v>
      </c>
      <c r="C97" s="5" t="s">
        <v>137</v>
      </c>
      <c r="D97" s="4" t="s">
        <v>20</v>
      </c>
      <c r="E97" s="5" t="s">
        <v>138</v>
      </c>
      <c r="F97" s="5" t="s">
        <v>359</v>
      </c>
      <c r="G97" s="5" t="s">
        <v>11</v>
      </c>
      <c r="H97" s="5" t="s">
        <v>264</v>
      </c>
      <c r="I97" s="5">
        <f>43700+3000</f>
        <v>46700</v>
      </c>
      <c r="J97" s="16">
        <v>1.4</v>
      </c>
      <c r="K97" s="15">
        <f>J97*I97</f>
        <v>65379.999999999993</v>
      </c>
      <c r="L97" s="9">
        <v>2200</v>
      </c>
      <c r="M97" s="21">
        <f>J97*L97</f>
        <v>3080</v>
      </c>
      <c r="N97" s="12">
        <v>30000</v>
      </c>
      <c r="O97" s="22">
        <f>N97*J97</f>
        <v>42000</v>
      </c>
      <c r="P97" s="30">
        <v>1.0900000000000001</v>
      </c>
      <c r="Q97" s="22">
        <f>P97*N97</f>
        <v>32700.000000000004</v>
      </c>
      <c r="R97" s="12">
        <v>14500</v>
      </c>
      <c r="S97" s="23">
        <f>R97*J97</f>
        <v>20300</v>
      </c>
    </row>
    <row r="98" spans="1:19" ht="409.5" x14ac:dyDescent="0.25">
      <c r="A98" s="9">
        <v>88</v>
      </c>
      <c r="B98" s="8" t="s">
        <v>139</v>
      </c>
      <c r="C98" s="5" t="s">
        <v>140</v>
      </c>
      <c r="D98" s="4" t="s">
        <v>20</v>
      </c>
      <c r="E98" s="5" t="s">
        <v>138</v>
      </c>
      <c r="F98" s="5" t="s">
        <v>359</v>
      </c>
      <c r="G98" s="5" t="s">
        <v>11</v>
      </c>
      <c r="H98" s="5" t="s">
        <v>264</v>
      </c>
      <c r="I98" s="5">
        <v>8000</v>
      </c>
      <c r="J98" s="16">
        <v>5</v>
      </c>
      <c r="K98" s="15">
        <f t="shared" ref="K98:K118" si="30">J98*I98</f>
        <v>40000</v>
      </c>
      <c r="L98" s="9">
        <v>2000</v>
      </c>
      <c r="M98" s="21">
        <f t="shared" ref="M98:M118" si="31">J98*L98</f>
        <v>10000</v>
      </c>
      <c r="N98" s="12"/>
      <c r="O98" s="22">
        <f t="shared" ref="O98:O118" si="32">N98*J98</f>
        <v>0</v>
      </c>
      <c r="P98" s="30"/>
      <c r="Q98" s="22">
        <f t="shared" ref="Q98:Q118" si="33">P98*N98</f>
        <v>0</v>
      </c>
      <c r="R98" s="12">
        <v>6000</v>
      </c>
      <c r="S98" s="23">
        <f t="shared" ref="S98:S118" si="34">R98*J98</f>
        <v>30000</v>
      </c>
    </row>
    <row r="99" spans="1:19" ht="409.5" x14ac:dyDescent="0.25">
      <c r="A99" s="9">
        <v>89</v>
      </c>
      <c r="B99" s="8" t="s">
        <v>141</v>
      </c>
      <c r="C99" s="5" t="s">
        <v>142</v>
      </c>
      <c r="D99" s="4" t="s">
        <v>20</v>
      </c>
      <c r="E99" s="5" t="s">
        <v>138</v>
      </c>
      <c r="F99" s="5" t="s">
        <v>359</v>
      </c>
      <c r="G99" s="5" t="s">
        <v>11</v>
      </c>
      <c r="H99" s="5" t="s">
        <v>264</v>
      </c>
      <c r="I99" s="5">
        <v>3600</v>
      </c>
      <c r="J99" s="16">
        <v>1.85</v>
      </c>
      <c r="K99" s="15">
        <f t="shared" si="30"/>
        <v>6660</v>
      </c>
      <c r="L99" s="9">
        <v>1600</v>
      </c>
      <c r="M99" s="21">
        <f t="shared" si="31"/>
        <v>2960</v>
      </c>
      <c r="N99" s="12"/>
      <c r="O99" s="22">
        <f t="shared" si="32"/>
        <v>0</v>
      </c>
      <c r="P99" s="30"/>
      <c r="Q99" s="22">
        <f t="shared" si="33"/>
        <v>0</v>
      </c>
      <c r="R99" s="12">
        <v>2000</v>
      </c>
      <c r="S99" s="23">
        <f t="shared" si="34"/>
        <v>3700</v>
      </c>
    </row>
    <row r="100" spans="1:19" ht="195" x14ac:dyDescent="0.25">
      <c r="A100" s="9">
        <v>90</v>
      </c>
      <c r="B100" s="8" t="s">
        <v>147</v>
      </c>
      <c r="C100" s="5" t="s">
        <v>148</v>
      </c>
      <c r="D100" s="4" t="s">
        <v>9</v>
      </c>
      <c r="E100" s="5" t="s">
        <v>30</v>
      </c>
      <c r="F100" s="5" t="s">
        <v>359</v>
      </c>
      <c r="G100" s="5" t="s">
        <v>11</v>
      </c>
      <c r="H100" s="5" t="s">
        <v>264</v>
      </c>
      <c r="I100" s="5">
        <v>8700</v>
      </c>
      <c r="J100" s="16">
        <v>0.65</v>
      </c>
      <c r="K100" s="15">
        <f t="shared" si="30"/>
        <v>5655</v>
      </c>
      <c r="L100" s="9">
        <v>200</v>
      </c>
      <c r="M100" s="21">
        <f t="shared" si="31"/>
        <v>130</v>
      </c>
      <c r="N100" s="12"/>
      <c r="O100" s="22">
        <f t="shared" si="32"/>
        <v>0</v>
      </c>
      <c r="P100" s="30"/>
      <c r="Q100" s="22">
        <f t="shared" si="33"/>
        <v>0</v>
      </c>
      <c r="R100" s="12">
        <v>8500</v>
      </c>
      <c r="S100" s="23">
        <f t="shared" si="34"/>
        <v>5525</v>
      </c>
    </row>
    <row r="101" spans="1:19" ht="345" x14ac:dyDescent="0.25">
      <c r="A101" s="9">
        <v>91</v>
      </c>
      <c r="B101" s="8" t="s">
        <v>149</v>
      </c>
      <c r="C101" s="5" t="s">
        <v>150</v>
      </c>
      <c r="D101" s="4" t="s">
        <v>20</v>
      </c>
      <c r="E101" s="5" t="s">
        <v>30</v>
      </c>
      <c r="F101" s="5" t="s">
        <v>359</v>
      </c>
      <c r="G101" s="5" t="s">
        <v>11</v>
      </c>
      <c r="H101" s="5" t="s">
        <v>264</v>
      </c>
      <c r="I101" s="5">
        <v>20370</v>
      </c>
      <c r="J101" s="16">
        <v>1.7</v>
      </c>
      <c r="K101" s="15">
        <f t="shared" si="30"/>
        <v>34629</v>
      </c>
      <c r="L101" s="9">
        <v>320</v>
      </c>
      <c r="M101" s="21">
        <f t="shared" si="31"/>
        <v>544</v>
      </c>
      <c r="N101" s="12">
        <v>20000</v>
      </c>
      <c r="O101" s="22">
        <f t="shared" si="32"/>
        <v>34000</v>
      </c>
      <c r="P101" s="30">
        <v>1.19</v>
      </c>
      <c r="Q101" s="22">
        <f t="shared" si="33"/>
        <v>23800</v>
      </c>
      <c r="R101" s="12">
        <v>50</v>
      </c>
      <c r="S101" s="23">
        <f t="shared" si="34"/>
        <v>85</v>
      </c>
    </row>
    <row r="102" spans="1:19" ht="285" x14ac:dyDescent="0.25">
      <c r="A102" s="9">
        <v>92</v>
      </c>
      <c r="B102" s="8" t="s">
        <v>151</v>
      </c>
      <c r="C102" s="5" t="s">
        <v>152</v>
      </c>
      <c r="D102" s="4" t="s">
        <v>9</v>
      </c>
      <c r="E102" s="5" t="s">
        <v>30</v>
      </c>
      <c r="F102" s="5" t="s">
        <v>359</v>
      </c>
      <c r="G102" s="5" t="s">
        <v>11</v>
      </c>
      <c r="H102" s="5" t="s">
        <v>264</v>
      </c>
      <c r="I102" s="5">
        <v>2180</v>
      </c>
      <c r="J102" s="16">
        <v>2.2000000000000002</v>
      </c>
      <c r="K102" s="15">
        <f t="shared" si="30"/>
        <v>4796</v>
      </c>
      <c r="L102" s="9">
        <v>180</v>
      </c>
      <c r="M102" s="21">
        <f t="shared" si="31"/>
        <v>396.00000000000006</v>
      </c>
      <c r="N102" s="12"/>
      <c r="O102" s="22">
        <f t="shared" si="32"/>
        <v>0</v>
      </c>
      <c r="P102" s="30"/>
      <c r="Q102" s="22">
        <f t="shared" si="33"/>
        <v>0</v>
      </c>
      <c r="R102" s="12">
        <v>2000</v>
      </c>
      <c r="S102" s="23">
        <f t="shared" si="34"/>
        <v>4400</v>
      </c>
    </row>
    <row r="103" spans="1:19" ht="180" x14ac:dyDescent="0.25">
      <c r="A103" s="9">
        <v>93</v>
      </c>
      <c r="B103" s="8" t="s">
        <v>120</v>
      </c>
      <c r="C103" s="5" t="s">
        <v>121</v>
      </c>
      <c r="D103" s="4" t="s">
        <v>9</v>
      </c>
      <c r="E103" s="5" t="s">
        <v>23</v>
      </c>
      <c r="F103" s="5" t="s">
        <v>359</v>
      </c>
      <c r="G103" s="5" t="s">
        <v>11</v>
      </c>
      <c r="H103" s="5" t="s">
        <v>264</v>
      </c>
      <c r="I103" s="5">
        <v>1395</v>
      </c>
      <c r="J103" s="16">
        <v>16</v>
      </c>
      <c r="K103" s="15">
        <f t="shared" si="30"/>
        <v>22320</v>
      </c>
      <c r="L103" s="9">
        <v>1095</v>
      </c>
      <c r="M103" s="21">
        <f t="shared" si="31"/>
        <v>17520</v>
      </c>
      <c r="N103" s="12"/>
      <c r="O103" s="22">
        <f t="shared" si="32"/>
        <v>0</v>
      </c>
      <c r="P103" s="30"/>
      <c r="Q103" s="22">
        <f t="shared" si="33"/>
        <v>0</v>
      </c>
      <c r="R103" s="12">
        <v>300</v>
      </c>
      <c r="S103" s="23">
        <f t="shared" si="34"/>
        <v>4800</v>
      </c>
    </row>
    <row r="104" spans="1:19" ht="195" x14ac:dyDescent="0.25">
      <c r="A104" s="9">
        <v>94</v>
      </c>
      <c r="B104" s="8" t="s">
        <v>153</v>
      </c>
      <c r="C104" s="5" t="s">
        <v>154</v>
      </c>
      <c r="D104" s="4" t="s">
        <v>9</v>
      </c>
      <c r="E104" s="5" t="s">
        <v>65</v>
      </c>
      <c r="F104" s="5" t="s">
        <v>359</v>
      </c>
      <c r="G104" s="5" t="s">
        <v>11</v>
      </c>
      <c r="H104" s="5" t="s">
        <v>264</v>
      </c>
      <c r="I104" s="5">
        <f>6630+1000</f>
        <v>7630</v>
      </c>
      <c r="J104" s="16">
        <v>5.9</v>
      </c>
      <c r="K104" s="15">
        <f t="shared" si="30"/>
        <v>45017</v>
      </c>
      <c r="L104" s="9">
        <v>630</v>
      </c>
      <c r="M104" s="21">
        <f t="shared" si="31"/>
        <v>3717</v>
      </c>
      <c r="N104" s="12"/>
      <c r="O104" s="22">
        <f t="shared" si="32"/>
        <v>0</v>
      </c>
      <c r="P104" s="30"/>
      <c r="Q104" s="22">
        <f t="shared" si="33"/>
        <v>0</v>
      </c>
      <c r="R104" s="12">
        <v>7000</v>
      </c>
      <c r="S104" s="23">
        <f t="shared" si="34"/>
        <v>41300</v>
      </c>
    </row>
    <row r="105" spans="1:19" ht="409.5" x14ac:dyDescent="0.25">
      <c r="A105" s="9">
        <v>95</v>
      </c>
      <c r="B105" s="8" t="s">
        <v>155</v>
      </c>
      <c r="C105" s="5" t="s">
        <v>344</v>
      </c>
      <c r="D105" s="4" t="s">
        <v>9</v>
      </c>
      <c r="E105" s="5" t="s">
        <v>65</v>
      </c>
      <c r="F105" s="5" t="s">
        <v>359</v>
      </c>
      <c r="G105" s="5" t="s">
        <v>11</v>
      </c>
      <c r="H105" s="5" t="s">
        <v>264</v>
      </c>
      <c r="I105" s="5">
        <v>4730</v>
      </c>
      <c r="J105" s="16">
        <v>7</v>
      </c>
      <c r="K105" s="15">
        <f t="shared" si="30"/>
        <v>33110</v>
      </c>
      <c r="L105" s="9">
        <v>1730</v>
      </c>
      <c r="M105" s="21">
        <f t="shared" si="31"/>
        <v>12110</v>
      </c>
      <c r="N105" s="12"/>
      <c r="O105" s="22">
        <f t="shared" si="32"/>
        <v>0</v>
      </c>
      <c r="P105" s="30"/>
      <c r="Q105" s="22">
        <f t="shared" si="33"/>
        <v>0</v>
      </c>
      <c r="R105" s="12">
        <v>3000</v>
      </c>
      <c r="S105" s="23">
        <f t="shared" si="34"/>
        <v>21000</v>
      </c>
    </row>
    <row r="106" spans="1:19" ht="409.5" x14ac:dyDescent="0.25">
      <c r="A106" s="9">
        <v>96</v>
      </c>
      <c r="B106" s="8" t="s">
        <v>156</v>
      </c>
      <c r="C106" s="5" t="s">
        <v>345</v>
      </c>
      <c r="D106" s="4" t="s">
        <v>72</v>
      </c>
      <c r="E106" s="5" t="s">
        <v>65</v>
      </c>
      <c r="F106" s="5" t="s">
        <v>359</v>
      </c>
      <c r="G106" s="5" t="s">
        <v>11</v>
      </c>
      <c r="H106" s="5" t="s">
        <v>264</v>
      </c>
      <c r="I106" s="5">
        <f>7890+500</f>
        <v>8390</v>
      </c>
      <c r="J106" s="16">
        <v>6</v>
      </c>
      <c r="K106" s="15">
        <f t="shared" si="30"/>
        <v>50340</v>
      </c>
      <c r="L106" s="9">
        <v>390</v>
      </c>
      <c r="M106" s="21">
        <f t="shared" si="31"/>
        <v>2340</v>
      </c>
      <c r="N106" s="12"/>
      <c r="O106" s="22">
        <f t="shared" si="32"/>
        <v>0</v>
      </c>
      <c r="P106" s="30"/>
      <c r="Q106" s="22">
        <f t="shared" si="33"/>
        <v>0</v>
      </c>
      <c r="R106" s="12">
        <v>8000</v>
      </c>
      <c r="S106" s="23">
        <f t="shared" si="34"/>
        <v>48000</v>
      </c>
    </row>
    <row r="107" spans="1:19" ht="409.5" x14ac:dyDescent="0.25">
      <c r="A107" s="9">
        <v>97</v>
      </c>
      <c r="B107" s="8" t="s">
        <v>157</v>
      </c>
      <c r="C107" s="5" t="s">
        <v>346</v>
      </c>
      <c r="D107" s="4" t="s">
        <v>72</v>
      </c>
      <c r="E107" s="5" t="s">
        <v>65</v>
      </c>
      <c r="F107" s="5" t="s">
        <v>359</v>
      </c>
      <c r="G107" s="5" t="s">
        <v>11</v>
      </c>
      <c r="H107" s="5" t="s">
        <v>264</v>
      </c>
      <c r="I107" s="5">
        <f>3600+200</f>
        <v>3800</v>
      </c>
      <c r="J107" s="16">
        <v>10</v>
      </c>
      <c r="K107" s="15">
        <f t="shared" si="30"/>
        <v>38000</v>
      </c>
      <c r="L107" s="9">
        <v>1300</v>
      </c>
      <c r="M107" s="21">
        <f t="shared" si="31"/>
        <v>13000</v>
      </c>
      <c r="N107" s="12"/>
      <c r="O107" s="22">
        <f t="shared" si="32"/>
        <v>0</v>
      </c>
      <c r="P107" s="30"/>
      <c r="Q107" s="22">
        <f t="shared" si="33"/>
        <v>0</v>
      </c>
      <c r="R107" s="12">
        <v>2500</v>
      </c>
      <c r="S107" s="23">
        <f t="shared" si="34"/>
        <v>25000</v>
      </c>
    </row>
    <row r="108" spans="1:19" ht="409.5" x14ac:dyDescent="0.25">
      <c r="A108" s="9">
        <v>98</v>
      </c>
      <c r="B108" s="10" t="s">
        <v>250</v>
      </c>
      <c r="C108" s="5" t="s">
        <v>251</v>
      </c>
      <c r="D108" s="4" t="s">
        <v>72</v>
      </c>
      <c r="E108" s="5" t="s">
        <v>65</v>
      </c>
      <c r="F108" s="5" t="s">
        <v>209</v>
      </c>
      <c r="G108" s="5" t="s">
        <v>11</v>
      </c>
      <c r="H108" s="5" t="s">
        <v>264</v>
      </c>
      <c r="I108" s="5">
        <f>30+50</f>
        <v>80</v>
      </c>
      <c r="J108" s="16">
        <v>130</v>
      </c>
      <c r="K108" s="15">
        <f t="shared" si="30"/>
        <v>10400</v>
      </c>
      <c r="L108" s="9">
        <v>0</v>
      </c>
      <c r="M108" s="21">
        <f t="shared" si="31"/>
        <v>0</v>
      </c>
      <c r="N108" s="12"/>
      <c r="O108" s="22">
        <f t="shared" si="32"/>
        <v>0</v>
      </c>
      <c r="P108" s="27"/>
      <c r="Q108" s="22">
        <f t="shared" si="33"/>
        <v>0</v>
      </c>
      <c r="R108" s="12">
        <v>80</v>
      </c>
      <c r="S108" s="23">
        <f t="shared" si="34"/>
        <v>10400</v>
      </c>
    </row>
    <row r="109" spans="1:19" ht="409.5" x14ac:dyDescent="0.25">
      <c r="A109" s="9">
        <v>99</v>
      </c>
      <c r="B109" s="8" t="s">
        <v>159</v>
      </c>
      <c r="C109" s="5" t="s">
        <v>347</v>
      </c>
      <c r="D109" s="4" t="s">
        <v>9</v>
      </c>
      <c r="E109" s="5" t="s">
        <v>65</v>
      </c>
      <c r="F109" s="5" t="s">
        <v>359</v>
      </c>
      <c r="G109" s="5" t="s">
        <v>11</v>
      </c>
      <c r="H109" s="5" t="s">
        <v>264</v>
      </c>
      <c r="I109" s="5">
        <f>3030+2000</f>
        <v>5030</v>
      </c>
      <c r="J109" s="16">
        <v>6</v>
      </c>
      <c r="K109" s="15">
        <f t="shared" si="30"/>
        <v>30180</v>
      </c>
      <c r="L109" s="9">
        <v>1030</v>
      </c>
      <c r="M109" s="21">
        <f t="shared" si="31"/>
        <v>6180</v>
      </c>
      <c r="N109" s="12"/>
      <c r="O109" s="22">
        <f t="shared" si="32"/>
        <v>0</v>
      </c>
      <c r="P109" s="30"/>
      <c r="Q109" s="22">
        <f t="shared" si="33"/>
        <v>0</v>
      </c>
      <c r="R109" s="12">
        <v>4000</v>
      </c>
      <c r="S109" s="23">
        <f t="shared" si="34"/>
        <v>24000</v>
      </c>
    </row>
    <row r="110" spans="1:19" ht="120" x14ac:dyDescent="0.25">
      <c r="A110" s="9">
        <v>100</v>
      </c>
      <c r="B110" s="8" t="s">
        <v>348</v>
      </c>
      <c r="C110" s="5" t="s">
        <v>349</v>
      </c>
      <c r="D110" s="4" t="s">
        <v>9</v>
      </c>
      <c r="E110" s="5" t="s">
        <v>88</v>
      </c>
      <c r="F110" s="5" t="s">
        <v>359</v>
      </c>
      <c r="G110" s="5" t="s">
        <v>11</v>
      </c>
      <c r="H110" s="5" t="s">
        <v>264</v>
      </c>
      <c r="I110" s="5">
        <v>500</v>
      </c>
      <c r="J110" s="16">
        <v>8.74</v>
      </c>
      <c r="K110" s="15">
        <f t="shared" si="30"/>
        <v>4370</v>
      </c>
      <c r="L110" s="9">
        <v>0</v>
      </c>
      <c r="M110" s="21">
        <f t="shared" si="31"/>
        <v>0</v>
      </c>
      <c r="N110" s="12"/>
      <c r="O110" s="22">
        <f t="shared" si="32"/>
        <v>0</v>
      </c>
      <c r="P110" s="27"/>
      <c r="Q110" s="22">
        <f t="shared" si="33"/>
        <v>0</v>
      </c>
      <c r="R110" s="12">
        <v>500</v>
      </c>
      <c r="S110" s="23">
        <f t="shared" si="34"/>
        <v>4370</v>
      </c>
    </row>
    <row r="111" spans="1:19" ht="409.5" x14ac:dyDescent="0.25">
      <c r="A111" s="9">
        <v>101</v>
      </c>
      <c r="B111" s="8" t="s">
        <v>160</v>
      </c>
      <c r="C111" s="5" t="s">
        <v>161</v>
      </c>
      <c r="D111" s="4" t="s">
        <v>9</v>
      </c>
      <c r="E111" s="5" t="s">
        <v>10</v>
      </c>
      <c r="F111" s="5" t="s">
        <v>359</v>
      </c>
      <c r="G111" s="5" t="s">
        <v>11</v>
      </c>
      <c r="H111" s="5" t="s">
        <v>264</v>
      </c>
      <c r="I111" s="5">
        <v>1050</v>
      </c>
      <c r="J111" s="16">
        <v>3.5</v>
      </c>
      <c r="K111" s="15">
        <f t="shared" si="30"/>
        <v>3675</v>
      </c>
      <c r="L111" s="9">
        <v>1050</v>
      </c>
      <c r="M111" s="21">
        <f t="shared" si="31"/>
        <v>3675</v>
      </c>
      <c r="N111" s="12"/>
      <c r="O111" s="22">
        <f t="shared" si="32"/>
        <v>0</v>
      </c>
      <c r="P111" s="30"/>
      <c r="Q111" s="22">
        <f t="shared" si="33"/>
        <v>0</v>
      </c>
      <c r="R111" s="12">
        <v>0</v>
      </c>
      <c r="S111" s="23">
        <f t="shared" si="34"/>
        <v>0</v>
      </c>
    </row>
    <row r="112" spans="1:19" ht="195" x14ac:dyDescent="0.25">
      <c r="A112" s="9">
        <v>102</v>
      </c>
      <c r="B112" s="8" t="s">
        <v>162</v>
      </c>
      <c r="C112" s="5" t="s">
        <v>163</v>
      </c>
      <c r="D112" s="4" t="s">
        <v>9</v>
      </c>
      <c r="E112" s="5" t="s">
        <v>30</v>
      </c>
      <c r="F112" s="5" t="s">
        <v>359</v>
      </c>
      <c r="G112" s="5" t="s">
        <v>11</v>
      </c>
      <c r="H112" s="5" t="s">
        <v>264</v>
      </c>
      <c r="I112" s="5">
        <f>8300+2000</f>
        <v>10300</v>
      </c>
      <c r="J112" s="16">
        <v>1.5</v>
      </c>
      <c r="K112" s="15">
        <f t="shared" si="30"/>
        <v>15450</v>
      </c>
      <c r="L112" s="9">
        <v>4000</v>
      </c>
      <c r="M112" s="21">
        <f t="shared" si="31"/>
        <v>6000</v>
      </c>
      <c r="N112" s="12"/>
      <c r="O112" s="22">
        <f t="shared" si="32"/>
        <v>0</v>
      </c>
      <c r="P112" s="30"/>
      <c r="Q112" s="22">
        <f t="shared" si="33"/>
        <v>0</v>
      </c>
      <c r="R112" s="12">
        <v>6300</v>
      </c>
      <c r="S112" s="23">
        <f t="shared" si="34"/>
        <v>9450</v>
      </c>
    </row>
    <row r="113" spans="1:19" ht="195" x14ac:dyDescent="0.25">
      <c r="A113" s="9">
        <v>103</v>
      </c>
      <c r="B113" s="8" t="s">
        <v>164</v>
      </c>
      <c r="C113" s="5" t="s">
        <v>165</v>
      </c>
      <c r="D113" s="4" t="s">
        <v>20</v>
      </c>
      <c r="E113" s="5" t="s">
        <v>65</v>
      </c>
      <c r="F113" s="5" t="s">
        <v>359</v>
      </c>
      <c r="G113" s="5" t="s">
        <v>11</v>
      </c>
      <c r="H113" s="5" t="s">
        <v>264</v>
      </c>
      <c r="I113" s="5">
        <v>550</v>
      </c>
      <c r="J113" s="16">
        <v>7</v>
      </c>
      <c r="K113" s="15">
        <f t="shared" si="30"/>
        <v>3850</v>
      </c>
      <c r="L113" s="9">
        <v>300</v>
      </c>
      <c r="M113" s="21">
        <f t="shared" si="31"/>
        <v>2100</v>
      </c>
      <c r="N113" s="12"/>
      <c r="O113" s="22">
        <f t="shared" si="32"/>
        <v>0</v>
      </c>
      <c r="P113" s="30"/>
      <c r="Q113" s="22">
        <f t="shared" si="33"/>
        <v>0</v>
      </c>
      <c r="R113" s="12">
        <v>250</v>
      </c>
      <c r="S113" s="23">
        <f t="shared" si="34"/>
        <v>1750</v>
      </c>
    </row>
    <row r="114" spans="1:19" ht="195" x14ac:dyDescent="0.25">
      <c r="A114" s="9">
        <v>104</v>
      </c>
      <c r="B114" s="8" t="s">
        <v>166</v>
      </c>
      <c r="C114" s="5" t="s">
        <v>167</v>
      </c>
      <c r="D114" s="4" t="s">
        <v>20</v>
      </c>
      <c r="E114" s="5" t="s">
        <v>65</v>
      </c>
      <c r="F114" s="5" t="s">
        <v>359</v>
      </c>
      <c r="G114" s="5" t="s">
        <v>11</v>
      </c>
      <c r="H114" s="5" t="s">
        <v>264</v>
      </c>
      <c r="I114" s="5">
        <v>1500</v>
      </c>
      <c r="J114" s="16">
        <v>7</v>
      </c>
      <c r="K114" s="15">
        <f t="shared" si="30"/>
        <v>10500</v>
      </c>
      <c r="L114" s="9">
        <v>500</v>
      </c>
      <c r="M114" s="21">
        <f t="shared" si="31"/>
        <v>3500</v>
      </c>
      <c r="N114" s="12"/>
      <c r="O114" s="22">
        <f t="shared" si="32"/>
        <v>0</v>
      </c>
      <c r="P114" s="30"/>
      <c r="Q114" s="22">
        <f t="shared" si="33"/>
        <v>0</v>
      </c>
      <c r="R114" s="12">
        <v>1000</v>
      </c>
      <c r="S114" s="23">
        <f t="shared" si="34"/>
        <v>7000</v>
      </c>
    </row>
    <row r="115" spans="1:19" ht="105" x14ac:dyDescent="0.25">
      <c r="A115" s="9">
        <v>105</v>
      </c>
      <c r="B115" s="8" t="s">
        <v>350</v>
      </c>
      <c r="C115" s="5" t="s">
        <v>213</v>
      </c>
      <c r="D115" s="4" t="s">
        <v>9</v>
      </c>
      <c r="E115" s="5"/>
      <c r="F115" s="5" t="s">
        <v>359</v>
      </c>
      <c r="G115" s="5" t="s">
        <v>11</v>
      </c>
      <c r="H115" s="5" t="s">
        <v>264</v>
      </c>
      <c r="I115" s="5">
        <v>4000</v>
      </c>
      <c r="J115" s="16">
        <v>1.1599999999999999</v>
      </c>
      <c r="K115" s="15">
        <f t="shared" si="30"/>
        <v>4640</v>
      </c>
      <c r="L115" s="9">
        <v>0</v>
      </c>
      <c r="M115" s="21">
        <f t="shared" si="31"/>
        <v>0</v>
      </c>
      <c r="N115" s="12"/>
      <c r="O115" s="22">
        <f t="shared" si="32"/>
        <v>0</v>
      </c>
      <c r="P115" s="27"/>
      <c r="Q115" s="22">
        <f t="shared" si="33"/>
        <v>0</v>
      </c>
      <c r="R115" s="12">
        <v>4000</v>
      </c>
      <c r="S115" s="23">
        <f t="shared" si="34"/>
        <v>4640</v>
      </c>
    </row>
    <row r="116" spans="1:19" ht="105" x14ac:dyDescent="0.25">
      <c r="A116" s="9">
        <v>106</v>
      </c>
      <c r="B116" s="8" t="s">
        <v>319</v>
      </c>
      <c r="C116" s="5"/>
      <c r="D116" s="4"/>
      <c r="E116" s="5"/>
      <c r="F116" s="5" t="s">
        <v>359</v>
      </c>
      <c r="G116" s="5" t="s">
        <v>11</v>
      </c>
      <c r="H116" s="5" t="s">
        <v>264</v>
      </c>
      <c r="I116" s="5">
        <v>600</v>
      </c>
      <c r="J116" s="15">
        <v>2</v>
      </c>
      <c r="K116" s="15">
        <f t="shared" si="30"/>
        <v>1200</v>
      </c>
      <c r="L116" s="9"/>
      <c r="M116" s="21">
        <f t="shared" si="31"/>
        <v>0</v>
      </c>
      <c r="N116" s="20"/>
      <c r="O116" s="22">
        <f t="shared" si="32"/>
        <v>0</v>
      </c>
      <c r="P116" s="32"/>
      <c r="Q116" s="22">
        <f t="shared" si="33"/>
        <v>0</v>
      </c>
      <c r="R116" s="12">
        <v>600</v>
      </c>
      <c r="S116" s="23">
        <f t="shared" si="34"/>
        <v>1200</v>
      </c>
    </row>
    <row r="117" spans="1:19" ht="105" x14ac:dyDescent="0.25">
      <c r="A117" s="9">
        <v>107</v>
      </c>
      <c r="B117" s="8" t="s">
        <v>248</v>
      </c>
      <c r="C117" s="5" t="s">
        <v>249</v>
      </c>
      <c r="D117" s="4" t="s">
        <v>9</v>
      </c>
      <c r="E117" s="5" t="s">
        <v>133</v>
      </c>
      <c r="F117" s="5" t="s">
        <v>209</v>
      </c>
      <c r="G117" s="5" t="s">
        <v>11</v>
      </c>
      <c r="H117" s="5" t="s">
        <v>264</v>
      </c>
      <c r="I117" s="5">
        <v>1000</v>
      </c>
      <c r="J117" s="16">
        <v>1.1399999999999999</v>
      </c>
      <c r="K117" s="15">
        <f t="shared" si="30"/>
        <v>1140</v>
      </c>
      <c r="L117" s="9">
        <v>0</v>
      </c>
      <c r="M117" s="21">
        <f t="shared" si="31"/>
        <v>0</v>
      </c>
      <c r="N117" s="12"/>
      <c r="O117" s="22">
        <f t="shared" si="32"/>
        <v>0</v>
      </c>
      <c r="P117" s="27"/>
      <c r="Q117" s="22">
        <f t="shared" si="33"/>
        <v>0</v>
      </c>
      <c r="R117" s="12">
        <v>1000</v>
      </c>
      <c r="S117" s="23">
        <f t="shared" si="34"/>
        <v>1140</v>
      </c>
    </row>
    <row r="118" spans="1:19" ht="225" x14ac:dyDescent="0.25">
      <c r="A118" s="9">
        <v>108</v>
      </c>
      <c r="B118" s="8" t="s">
        <v>168</v>
      </c>
      <c r="C118" s="5" t="s">
        <v>169</v>
      </c>
      <c r="D118" s="4" t="s">
        <v>170</v>
      </c>
      <c r="E118" s="5" t="s">
        <v>171</v>
      </c>
      <c r="F118" s="5" t="s">
        <v>359</v>
      </c>
      <c r="G118" s="5" t="s">
        <v>11</v>
      </c>
      <c r="H118" s="5" t="s">
        <v>264</v>
      </c>
      <c r="I118" s="5">
        <v>25</v>
      </c>
      <c r="J118" s="16">
        <v>17</v>
      </c>
      <c r="K118" s="15">
        <f t="shared" si="30"/>
        <v>425</v>
      </c>
      <c r="L118" s="9">
        <v>25</v>
      </c>
      <c r="M118" s="21">
        <f t="shared" si="31"/>
        <v>425</v>
      </c>
      <c r="N118" s="12"/>
      <c r="O118" s="22">
        <f t="shared" si="32"/>
        <v>0</v>
      </c>
      <c r="P118" s="30"/>
      <c r="Q118" s="22">
        <f t="shared" si="33"/>
        <v>0</v>
      </c>
      <c r="R118" s="12">
        <v>0</v>
      </c>
      <c r="S118" s="23">
        <f t="shared" si="34"/>
        <v>0</v>
      </c>
    </row>
    <row r="119" spans="1:19" x14ac:dyDescent="0.25">
      <c r="A119" s="74" t="s">
        <v>351</v>
      </c>
      <c r="B119" s="74"/>
      <c r="C119" s="74"/>
      <c r="D119" s="74"/>
      <c r="E119" s="74"/>
      <c r="F119" s="74"/>
      <c r="G119" s="74"/>
      <c r="H119" s="74"/>
      <c r="I119" s="74"/>
      <c r="J119" s="74"/>
      <c r="K119" s="74"/>
      <c r="L119" s="74"/>
      <c r="M119" s="74"/>
      <c r="N119" s="74"/>
      <c r="O119" s="74"/>
      <c r="P119" s="74"/>
      <c r="Q119" s="74"/>
      <c r="R119" s="74"/>
      <c r="S119" s="24"/>
    </row>
    <row r="120" spans="1:19" ht="270" x14ac:dyDescent="0.25">
      <c r="A120" s="9">
        <v>109</v>
      </c>
      <c r="B120" s="8" t="s">
        <v>143</v>
      </c>
      <c r="C120" s="5" t="s">
        <v>144</v>
      </c>
      <c r="D120" s="4" t="s">
        <v>9</v>
      </c>
      <c r="E120" s="5" t="s">
        <v>133</v>
      </c>
      <c r="F120" s="5" t="s">
        <v>359</v>
      </c>
      <c r="G120" s="5" t="s">
        <v>11</v>
      </c>
      <c r="H120" s="5" t="s">
        <v>264</v>
      </c>
      <c r="I120" s="5">
        <v>2400</v>
      </c>
      <c r="J120" s="16">
        <v>7.5</v>
      </c>
      <c r="K120" s="15">
        <f>J120*I120</f>
        <v>18000</v>
      </c>
      <c r="L120" s="9">
        <v>400</v>
      </c>
      <c r="M120" s="21">
        <f>J120*L120</f>
        <v>3000</v>
      </c>
      <c r="N120" s="12">
        <v>2000</v>
      </c>
      <c r="O120" s="22">
        <f>N120*J120</f>
        <v>15000</v>
      </c>
      <c r="P120" s="30">
        <v>2.4500000000000002</v>
      </c>
      <c r="Q120" s="22">
        <f>P120*N120</f>
        <v>4900</v>
      </c>
      <c r="R120" s="12">
        <v>0</v>
      </c>
      <c r="S120" s="23">
        <f>R120*J120</f>
        <v>0</v>
      </c>
    </row>
    <row r="121" spans="1:19" ht="409.5" x14ac:dyDescent="0.25">
      <c r="A121" s="9">
        <v>110</v>
      </c>
      <c r="B121" s="8" t="s">
        <v>145</v>
      </c>
      <c r="C121" s="5" t="s">
        <v>146</v>
      </c>
      <c r="D121" s="4" t="s">
        <v>9</v>
      </c>
      <c r="E121" s="5" t="s">
        <v>65</v>
      </c>
      <c r="F121" s="5" t="s">
        <v>359</v>
      </c>
      <c r="G121" s="5" t="s">
        <v>11</v>
      </c>
      <c r="H121" s="5" t="s">
        <v>264</v>
      </c>
      <c r="I121" s="5">
        <v>50400</v>
      </c>
      <c r="J121" s="16">
        <v>3.2</v>
      </c>
      <c r="K121" s="15">
        <f t="shared" ref="K121:K123" si="35">J121*I121</f>
        <v>161280</v>
      </c>
      <c r="L121" s="9">
        <v>400</v>
      </c>
      <c r="M121" s="21">
        <f t="shared" ref="M121:M123" si="36">J121*L121</f>
        <v>1280</v>
      </c>
      <c r="N121" s="12">
        <v>50000</v>
      </c>
      <c r="O121" s="22">
        <f t="shared" ref="O121:O123" si="37">N121*J121</f>
        <v>160000</v>
      </c>
      <c r="P121" s="30">
        <v>0.98</v>
      </c>
      <c r="Q121" s="22">
        <f t="shared" ref="Q121:Q123" si="38">P121*N121</f>
        <v>49000</v>
      </c>
      <c r="R121" s="12">
        <v>0</v>
      </c>
      <c r="S121" s="23">
        <f t="shared" ref="S121:S123" si="39">R121*J121</f>
        <v>0</v>
      </c>
    </row>
    <row r="122" spans="1:19" ht="165" x14ac:dyDescent="0.25">
      <c r="A122" s="9">
        <v>111</v>
      </c>
      <c r="B122" s="8" t="s">
        <v>311</v>
      </c>
      <c r="C122" s="5" t="s">
        <v>312</v>
      </c>
      <c r="D122" s="5" t="s">
        <v>313</v>
      </c>
      <c r="E122" s="5" t="s">
        <v>73</v>
      </c>
      <c r="F122" s="5" t="s">
        <v>209</v>
      </c>
      <c r="G122" s="5" t="s">
        <v>11</v>
      </c>
      <c r="H122" s="5" t="s">
        <v>264</v>
      </c>
      <c r="I122" s="5">
        <v>140</v>
      </c>
      <c r="J122" s="16">
        <v>16.29</v>
      </c>
      <c r="K122" s="15">
        <f t="shared" si="35"/>
        <v>2280.6</v>
      </c>
      <c r="L122" s="9">
        <v>0</v>
      </c>
      <c r="M122" s="21">
        <f t="shared" si="36"/>
        <v>0</v>
      </c>
      <c r="N122" s="12"/>
      <c r="O122" s="22">
        <f t="shared" si="37"/>
        <v>0</v>
      </c>
      <c r="P122" s="28"/>
      <c r="Q122" s="22">
        <f t="shared" si="38"/>
        <v>0</v>
      </c>
      <c r="R122" s="12">
        <v>140</v>
      </c>
      <c r="S122" s="23">
        <f t="shared" si="39"/>
        <v>2280.6</v>
      </c>
    </row>
    <row r="123" spans="1:19" ht="409.5" x14ac:dyDescent="0.25">
      <c r="A123" s="9">
        <v>112</v>
      </c>
      <c r="B123" s="8" t="s">
        <v>314</v>
      </c>
      <c r="C123" s="5" t="s">
        <v>315</v>
      </c>
      <c r="D123" s="4" t="s">
        <v>278</v>
      </c>
      <c r="E123" s="5" t="s">
        <v>73</v>
      </c>
      <c r="F123" s="5" t="s">
        <v>209</v>
      </c>
      <c r="G123" s="5" t="s">
        <v>11</v>
      </c>
      <c r="H123" s="5" t="s">
        <v>264</v>
      </c>
      <c r="I123" s="5">
        <v>500</v>
      </c>
      <c r="J123" s="16">
        <v>7</v>
      </c>
      <c r="K123" s="15">
        <f t="shared" si="35"/>
        <v>3500</v>
      </c>
      <c r="L123" s="9">
        <v>0</v>
      </c>
      <c r="M123" s="21">
        <f t="shared" si="36"/>
        <v>0</v>
      </c>
      <c r="N123" s="12"/>
      <c r="O123" s="22">
        <f t="shared" si="37"/>
        <v>0</v>
      </c>
      <c r="P123" s="28"/>
      <c r="Q123" s="22">
        <f t="shared" si="38"/>
        <v>0</v>
      </c>
      <c r="R123" s="12">
        <v>500</v>
      </c>
      <c r="S123" s="23">
        <f t="shared" si="39"/>
        <v>3500</v>
      </c>
    </row>
    <row r="124" spans="1:19" x14ac:dyDescent="0.25">
      <c r="A124" s="74" t="s">
        <v>239</v>
      </c>
      <c r="B124" s="74"/>
      <c r="C124" s="74"/>
      <c r="D124" s="74"/>
      <c r="E124" s="74"/>
      <c r="F124" s="74"/>
      <c r="G124" s="74"/>
      <c r="H124" s="74"/>
      <c r="I124" s="74"/>
      <c r="J124" s="74"/>
      <c r="K124" s="74"/>
      <c r="L124" s="74"/>
      <c r="M124" s="74"/>
      <c r="N124" s="74"/>
      <c r="O124" s="74"/>
      <c r="P124" s="74"/>
      <c r="Q124" s="74"/>
      <c r="R124" s="74"/>
      <c r="S124" s="24"/>
    </row>
    <row r="125" spans="1:19" ht="225" x14ac:dyDescent="0.25">
      <c r="A125" s="9">
        <v>113</v>
      </c>
      <c r="B125" s="8" t="s">
        <v>172</v>
      </c>
      <c r="C125" s="5" t="s">
        <v>173</v>
      </c>
      <c r="D125" s="4" t="s">
        <v>9</v>
      </c>
      <c r="E125" s="5" t="s">
        <v>30</v>
      </c>
      <c r="F125" s="5" t="s">
        <v>359</v>
      </c>
      <c r="G125" s="5" t="s">
        <v>11</v>
      </c>
      <c r="H125" s="5" t="s">
        <v>264</v>
      </c>
      <c r="I125" s="5">
        <v>2770</v>
      </c>
      <c r="J125" s="16">
        <v>8.5</v>
      </c>
      <c r="K125" s="15">
        <f>J125*I125</f>
        <v>23545</v>
      </c>
      <c r="L125" s="9">
        <v>1520</v>
      </c>
      <c r="M125" s="21">
        <f>J125*L125</f>
        <v>12920</v>
      </c>
      <c r="N125" s="12"/>
      <c r="O125" s="22">
        <f>N125*J125</f>
        <v>0</v>
      </c>
      <c r="P125" s="30"/>
      <c r="Q125" s="22">
        <f>P125*N125</f>
        <v>0</v>
      </c>
      <c r="R125" s="12">
        <v>1250</v>
      </c>
      <c r="S125" s="23">
        <f>R125*J125</f>
        <v>10625</v>
      </c>
    </row>
    <row r="126" spans="1:19" ht="409.5" x14ac:dyDescent="0.25">
      <c r="A126" s="9">
        <v>114</v>
      </c>
      <c r="B126" s="8" t="s">
        <v>174</v>
      </c>
      <c r="C126" s="5" t="s">
        <v>175</v>
      </c>
      <c r="D126" s="4" t="s">
        <v>20</v>
      </c>
      <c r="E126" s="5" t="s">
        <v>73</v>
      </c>
      <c r="F126" s="5" t="s">
        <v>359</v>
      </c>
      <c r="G126" s="5" t="s">
        <v>11</v>
      </c>
      <c r="H126" s="5" t="s">
        <v>264</v>
      </c>
      <c r="I126" s="5">
        <v>2930</v>
      </c>
      <c r="J126" s="16">
        <v>16.5</v>
      </c>
      <c r="K126" s="15">
        <f t="shared" ref="K126:K134" si="40">J126*I126</f>
        <v>48345</v>
      </c>
      <c r="L126" s="9">
        <v>1400</v>
      </c>
      <c r="M126" s="21">
        <f t="shared" ref="M126:M134" si="41">J126*L126</f>
        <v>23100</v>
      </c>
      <c r="N126" s="12"/>
      <c r="O126" s="22">
        <f t="shared" ref="O126:O134" si="42">N126*J126</f>
        <v>0</v>
      </c>
      <c r="P126" s="30"/>
      <c r="Q126" s="22">
        <f t="shared" ref="Q126:Q134" si="43">P126*N126</f>
        <v>0</v>
      </c>
      <c r="R126" s="12">
        <v>1530</v>
      </c>
      <c r="S126" s="23">
        <f t="shared" ref="S126:S134" si="44">R126*J126</f>
        <v>25245</v>
      </c>
    </row>
    <row r="127" spans="1:19" ht="409.5" x14ac:dyDescent="0.25">
      <c r="A127" s="9">
        <v>115</v>
      </c>
      <c r="B127" s="8" t="s">
        <v>184</v>
      </c>
      <c r="C127" s="5" t="s">
        <v>185</v>
      </c>
      <c r="D127" s="4" t="s">
        <v>20</v>
      </c>
      <c r="E127" s="5" t="s">
        <v>138</v>
      </c>
      <c r="F127" s="5" t="s">
        <v>359</v>
      </c>
      <c r="G127" s="5" t="s">
        <v>11</v>
      </c>
      <c r="H127" s="5" t="s">
        <v>264</v>
      </c>
      <c r="I127" s="5">
        <f>4010+100</f>
        <v>4110</v>
      </c>
      <c r="J127" s="16">
        <v>8</v>
      </c>
      <c r="K127" s="15">
        <f t="shared" si="40"/>
        <v>32880</v>
      </c>
      <c r="L127" s="9">
        <v>2910</v>
      </c>
      <c r="M127" s="21">
        <f t="shared" si="41"/>
        <v>23280</v>
      </c>
      <c r="N127" s="12">
        <v>1000</v>
      </c>
      <c r="O127" s="22">
        <f t="shared" si="42"/>
        <v>8000</v>
      </c>
      <c r="P127" s="30">
        <v>2.99</v>
      </c>
      <c r="Q127" s="22">
        <f t="shared" si="43"/>
        <v>2990</v>
      </c>
      <c r="R127" s="12">
        <v>200</v>
      </c>
      <c r="S127" s="23">
        <f t="shared" si="44"/>
        <v>1600</v>
      </c>
    </row>
    <row r="128" spans="1:19" ht="409.5" x14ac:dyDescent="0.25">
      <c r="A128" s="9">
        <v>116</v>
      </c>
      <c r="B128" s="8" t="s">
        <v>176</v>
      </c>
      <c r="C128" s="5" t="s">
        <v>254</v>
      </c>
      <c r="D128" s="5" t="s">
        <v>20</v>
      </c>
      <c r="E128" s="5" t="s">
        <v>30</v>
      </c>
      <c r="F128" s="5" t="s">
        <v>209</v>
      </c>
      <c r="G128" s="5" t="s">
        <v>11</v>
      </c>
      <c r="H128" s="5" t="s">
        <v>264</v>
      </c>
      <c r="I128" s="5">
        <v>6000</v>
      </c>
      <c r="J128" s="16">
        <v>2.46</v>
      </c>
      <c r="K128" s="15">
        <f t="shared" si="40"/>
        <v>14760</v>
      </c>
      <c r="L128" s="9">
        <v>0</v>
      </c>
      <c r="M128" s="21">
        <f t="shared" si="41"/>
        <v>0</v>
      </c>
      <c r="N128" s="12"/>
      <c r="O128" s="22">
        <f t="shared" si="42"/>
        <v>0</v>
      </c>
      <c r="P128" s="27"/>
      <c r="Q128" s="22">
        <f t="shared" si="43"/>
        <v>0</v>
      </c>
      <c r="R128" s="12">
        <v>6000</v>
      </c>
      <c r="S128" s="23">
        <f t="shared" si="44"/>
        <v>14760</v>
      </c>
    </row>
    <row r="129" spans="1:19" ht="390" x14ac:dyDescent="0.25">
      <c r="A129" s="9">
        <v>117</v>
      </c>
      <c r="B129" s="8" t="s">
        <v>176</v>
      </c>
      <c r="C129" s="5" t="s">
        <v>177</v>
      </c>
      <c r="D129" s="4" t="s">
        <v>20</v>
      </c>
      <c r="E129" s="5" t="s">
        <v>30</v>
      </c>
      <c r="F129" s="5" t="s">
        <v>359</v>
      </c>
      <c r="G129" s="5" t="s">
        <v>11</v>
      </c>
      <c r="H129" s="5" t="s">
        <v>264</v>
      </c>
      <c r="I129" s="5">
        <v>4530</v>
      </c>
      <c r="J129" s="16">
        <v>3.5</v>
      </c>
      <c r="K129" s="15">
        <f t="shared" si="40"/>
        <v>15855</v>
      </c>
      <c r="L129" s="9">
        <v>1230</v>
      </c>
      <c r="M129" s="21">
        <f t="shared" si="41"/>
        <v>4305</v>
      </c>
      <c r="N129" s="12"/>
      <c r="O129" s="22">
        <f t="shared" si="42"/>
        <v>0</v>
      </c>
      <c r="P129" s="30"/>
      <c r="Q129" s="22">
        <f t="shared" si="43"/>
        <v>0</v>
      </c>
      <c r="R129" s="12">
        <v>3300</v>
      </c>
      <c r="S129" s="23">
        <f t="shared" si="44"/>
        <v>11550</v>
      </c>
    </row>
    <row r="130" spans="1:19" ht="390" x14ac:dyDescent="0.25">
      <c r="A130" s="9">
        <v>118</v>
      </c>
      <c r="B130" s="8" t="s">
        <v>176</v>
      </c>
      <c r="C130" s="5" t="s">
        <v>234</v>
      </c>
      <c r="D130" s="4" t="s">
        <v>20</v>
      </c>
      <c r="E130" s="5" t="s">
        <v>226</v>
      </c>
      <c r="F130" s="5" t="s">
        <v>209</v>
      </c>
      <c r="G130" s="5" t="s">
        <v>11</v>
      </c>
      <c r="H130" s="5" t="s">
        <v>264</v>
      </c>
      <c r="I130" s="5">
        <f>1000+2000</f>
        <v>3000</v>
      </c>
      <c r="J130" s="16">
        <v>7.24</v>
      </c>
      <c r="K130" s="15">
        <f t="shared" si="40"/>
        <v>21720</v>
      </c>
      <c r="L130" s="9">
        <v>0</v>
      </c>
      <c r="M130" s="21">
        <f t="shared" si="41"/>
        <v>0</v>
      </c>
      <c r="N130" s="12"/>
      <c r="O130" s="22">
        <f t="shared" si="42"/>
        <v>0</v>
      </c>
      <c r="P130" s="28"/>
      <c r="Q130" s="22">
        <f t="shared" si="43"/>
        <v>0</v>
      </c>
      <c r="R130" s="12">
        <v>3000</v>
      </c>
      <c r="S130" s="23">
        <f t="shared" si="44"/>
        <v>21720</v>
      </c>
    </row>
    <row r="131" spans="1:19" ht="409.5" x14ac:dyDescent="0.25">
      <c r="A131" s="9">
        <v>119</v>
      </c>
      <c r="B131" s="8" t="s">
        <v>255</v>
      </c>
      <c r="C131" s="5" t="s">
        <v>256</v>
      </c>
      <c r="D131" s="4" t="s">
        <v>20</v>
      </c>
      <c r="E131" s="5" t="s">
        <v>73</v>
      </c>
      <c r="F131" s="5" t="s">
        <v>209</v>
      </c>
      <c r="G131" s="5" t="s">
        <v>11</v>
      </c>
      <c r="H131" s="5" t="s">
        <v>264</v>
      </c>
      <c r="I131" s="5">
        <v>1000</v>
      </c>
      <c r="J131" s="16">
        <v>3.79</v>
      </c>
      <c r="K131" s="15">
        <f t="shared" si="40"/>
        <v>3790</v>
      </c>
      <c r="L131" s="9">
        <v>0</v>
      </c>
      <c r="M131" s="21">
        <f t="shared" si="41"/>
        <v>0</v>
      </c>
      <c r="N131" s="12"/>
      <c r="O131" s="22">
        <f t="shared" si="42"/>
        <v>0</v>
      </c>
      <c r="P131" s="27"/>
      <c r="Q131" s="22">
        <f t="shared" si="43"/>
        <v>0</v>
      </c>
      <c r="R131" s="12">
        <v>1000</v>
      </c>
      <c r="S131" s="23">
        <f t="shared" si="44"/>
        <v>3790</v>
      </c>
    </row>
    <row r="132" spans="1:19" ht="330" x14ac:dyDescent="0.25">
      <c r="A132" s="9">
        <v>120</v>
      </c>
      <c r="B132" s="8" t="s">
        <v>257</v>
      </c>
      <c r="C132" s="5" t="s">
        <v>258</v>
      </c>
      <c r="D132" s="4" t="s">
        <v>33</v>
      </c>
      <c r="E132" s="5" t="s">
        <v>73</v>
      </c>
      <c r="F132" s="5" t="s">
        <v>209</v>
      </c>
      <c r="G132" s="5" t="s">
        <v>11</v>
      </c>
      <c r="H132" s="5" t="s">
        <v>264</v>
      </c>
      <c r="I132" s="5">
        <f>1000+1000</f>
        <v>2000</v>
      </c>
      <c r="J132" s="16">
        <v>2.4500000000000002</v>
      </c>
      <c r="K132" s="15">
        <f t="shared" si="40"/>
        <v>4900</v>
      </c>
      <c r="L132" s="9">
        <v>0</v>
      </c>
      <c r="M132" s="21">
        <f t="shared" si="41"/>
        <v>0</v>
      </c>
      <c r="N132" s="12"/>
      <c r="O132" s="22">
        <f t="shared" si="42"/>
        <v>0</v>
      </c>
      <c r="P132" s="27"/>
      <c r="Q132" s="22">
        <f t="shared" si="43"/>
        <v>0</v>
      </c>
      <c r="R132" s="12">
        <v>2000</v>
      </c>
      <c r="S132" s="23">
        <f t="shared" si="44"/>
        <v>4900</v>
      </c>
    </row>
    <row r="133" spans="1:19" ht="409.5" x14ac:dyDescent="0.25">
      <c r="A133" s="9">
        <v>121</v>
      </c>
      <c r="B133" s="8" t="s">
        <v>235</v>
      </c>
      <c r="C133" s="5" t="s">
        <v>236</v>
      </c>
      <c r="D133" s="4" t="s">
        <v>20</v>
      </c>
      <c r="E133" s="5" t="s">
        <v>226</v>
      </c>
      <c r="F133" s="5" t="s">
        <v>209</v>
      </c>
      <c r="G133" s="5" t="s">
        <v>11</v>
      </c>
      <c r="H133" s="5" t="s">
        <v>264</v>
      </c>
      <c r="I133" s="5">
        <v>1000</v>
      </c>
      <c r="J133" s="16">
        <v>4.99</v>
      </c>
      <c r="K133" s="15">
        <f t="shared" si="40"/>
        <v>4990</v>
      </c>
      <c r="L133" s="9">
        <v>0</v>
      </c>
      <c r="M133" s="21">
        <f t="shared" si="41"/>
        <v>0</v>
      </c>
      <c r="N133" s="12"/>
      <c r="O133" s="22">
        <f t="shared" si="42"/>
        <v>0</v>
      </c>
      <c r="P133" s="28"/>
      <c r="Q133" s="22">
        <f t="shared" si="43"/>
        <v>0</v>
      </c>
      <c r="R133" s="12">
        <v>1000</v>
      </c>
      <c r="S133" s="23">
        <f t="shared" si="44"/>
        <v>4990</v>
      </c>
    </row>
    <row r="134" spans="1:19" ht="409.5" x14ac:dyDescent="0.25">
      <c r="A134" s="9">
        <v>122</v>
      </c>
      <c r="B134" s="10" t="s">
        <v>240</v>
      </c>
      <c r="C134" s="6" t="s">
        <v>241</v>
      </c>
      <c r="D134" s="7" t="s">
        <v>50</v>
      </c>
      <c r="E134" s="5" t="s">
        <v>42</v>
      </c>
      <c r="F134" s="5" t="s">
        <v>209</v>
      </c>
      <c r="G134" s="5" t="s">
        <v>11</v>
      </c>
      <c r="H134" s="5" t="s">
        <v>264</v>
      </c>
      <c r="I134" s="5">
        <v>100</v>
      </c>
      <c r="J134" s="16">
        <v>22.6</v>
      </c>
      <c r="K134" s="15">
        <f t="shared" si="40"/>
        <v>2260</v>
      </c>
      <c r="L134" s="9">
        <v>0</v>
      </c>
      <c r="M134" s="21">
        <f t="shared" si="41"/>
        <v>0</v>
      </c>
      <c r="N134" s="12"/>
      <c r="O134" s="22">
        <f t="shared" si="42"/>
        <v>0</v>
      </c>
      <c r="P134" s="27"/>
      <c r="Q134" s="22">
        <f t="shared" si="43"/>
        <v>0</v>
      </c>
      <c r="R134" s="12">
        <v>100</v>
      </c>
      <c r="S134" s="23">
        <f t="shared" si="44"/>
        <v>2260</v>
      </c>
    </row>
    <row r="135" spans="1:19" x14ac:dyDescent="0.25">
      <c r="A135" s="74" t="s">
        <v>180</v>
      </c>
      <c r="B135" s="74"/>
      <c r="C135" s="74"/>
      <c r="D135" s="74"/>
      <c r="E135" s="74"/>
      <c r="F135" s="74"/>
      <c r="G135" s="74"/>
      <c r="H135" s="74"/>
      <c r="I135" s="74"/>
      <c r="J135" s="25"/>
      <c r="K135" s="25"/>
      <c r="L135" s="74"/>
      <c r="M135" s="74"/>
      <c r="N135" s="74"/>
      <c r="O135" s="74"/>
      <c r="P135" s="74"/>
      <c r="Q135" s="74"/>
      <c r="R135" s="74">
        <v>0</v>
      </c>
      <c r="S135" s="24"/>
    </row>
    <row r="136" spans="1:19" ht="330" x14ac:dyDescent="0.25">
      <c r="A136" s="9">
        <v>123</v>
      </c>
      <c r="B136" s="8" t="s">
        <v>181</v>
      </c>
      <c r="C136" s="5" t="s">
        <v>182</v>
      </c>
      <c r="D136" s="4" t="s">
        <v>183</v>
      </c>
      <c r="E136" s="5" t="s">
        <v>138</v>
      </c>
      <c r="F136" s="5" t="s">
        <v>359</v>
      </c>
      <c r="G136" s="5" t="s">
        <v>11</v>
      </c>
      <c r="H136" s="5" t="s">
        <v>264</v>
      </c>
      <c r="I136" s="5">
        <f>5590+1000</f>
        <v>6590</v>
      </c>
      <c r="J136" s="16">
        <v>1.3</v>
      </c>
      <c r="K136" s="15">
        <f>J136*I136</f>
        <v>8567</v>
      </c>
      <c r="L136" s="9">
        <v>1590</v>
      </c>
      <c r="M136" s="21">
        <f>J136*L136</f>
        <v>2067</v>
      </c>
      <c r="N136" s="12"/>
      <c r="O136" s="22">
        <f>N136*J136</f>
        <v>0</v>
      </c>
      <c r="P136" s="30"/>
      <c r="Q136" s="22">
        <f>P136*N136</f>
        <v>0</v>
      </c>
      <c r="R136" s="12">
        <v>5000</v>
      </c>
      <c r="S136" s="23">
        <f>R136*J136</f>
        <v>6500</v>
      </c>
    </row>
    <row r="137" spans="1:19" ht="135" x14ac:dyDescent="0.25">
      <c r="A137" s="11">
        <v>124</v>
      </c>
      <c r="B137" s="8" t="s">
        <v>352</v>
      </c>
      <c r="C137" s="2" t="s">
        <v>353</v>
      </c>
      <c r="D137" s="4" t="s">
        <v>9</v>
      </c>
      <c r="E137" s="5" t="s">
        <v>30</v>
      </c>
      <c r="F137" s="5" t="s">
        <v>359</v>
      </c>
      <c r="G137" s="5" t="s">
        <v>11</v>
      </c>
      <c r="H137" s="5" t="s">
        <v>264</v>
      </c>
      <c r="I137" s="5">
        <v>2000</v>
      </c>
      <c r="J137" s="16">
        <v>10.8</v>
      </c>
      <c r="K137" s="15">
        <f t="shared" ref="K137:K147" si="45">J137*I137</f>
        <v>21600</v>
      </c>
      <c r="L137" s="9">
        <v>0</v>
      </c>
      <c r="M137" s="21">
        <f t="shared" ref="M137:M147" si="46">J137*L137</f>
        <v>0</v>
      </c>
      <c r="N137" s="12"/>
      <c r="O137" s="22">
        <f t="shared" ref="O137:O147" si="47">N137*J137</f>
        <v>0</v>
      </c>
      <c r="P137" s="27"/>
      <c r="Q137" s="22">
        <f t="shared" ref="Q137:Q147" si="48">P137*N137</f>
        <v>0</v>
      </c>
      <c r="R137" s="12">
        <v>2000</v>
      </c>
      <c r="S137" s="23">
        <f t="shared" ref="S137:S147" si="49">R137*J137</f>
        <v>21600</v>
      </c>
    </row>
    <row r="138" spans="1:19" ht="195" x14ac:dyDescent="0.25">
      <c r="A138" s="9">
        <v>125</v>
      </c>
      <c r="B138" s="8" t="s">
        <v>186</v>
      </c>
      <c r="C138" s="5" t="s">
        <v>187</v>
      </c>
      <c r="D138" s="4" t="s">
        <v>9</v>
      </c>
      <c r="E138" s="5" t="s">
        <v>138</v>
      </c>
      <c r="F138" s="5" t="s">
        <v>359</v>
      </c>
      <c r="G138" s="5" t="s">
        <v>11</v>
      </c>
      <c r="H138" s="5" t="s">
        <v>264</v>
      </c>
      <c r="I138" s="5">
        <f>143500+6000</f>
        <v>149500</v>
      </c>
      <c r="J138" s="16">
        <v>0.9</v>
      </c>
      <c r="K138" s="15">
        <f t="shared" si="45"/>
        <v>134550</v>
      </c>
      <c r="L138" s="9">
        <v>21000</v>
      </c>
      <c r="M138" s="21">
        <f t="shared" si="46"/>
        <v>18900</v>
      </c>
      <c r="N138" s="12">
        <v>10000</v>
      </c>
      <c r="O138" s="22">
        <f t="shared" si="47"/>
        <v>9000</v>
      </c>
      <c r="P138" s="30">
        <v>0.59</v>
      </c>
      <c r="Q138" s="22">
        <f t="shared" si="48"/>
        <v>5900</v>
      </c>
      <c r="R138" s="12">
        <v>118500</v>
      </c>
      <c r="S138" s="23">
        <f t="shared" si="49"/>
        <v>106650</v>
      </c>
    </row>
    <row r="139" spans="1:19" ht="409.5" x14ac:dyDescent="0.25">
      <c r="A139" s="11">
        <v>126</v>
      </c>
      <c r="B139" s="8" t="s">
        <v>188</v>
      </c>
      <c r="C139" s="5" t="s">
        <v>189</v>
      </c>
      <c r="D139" s="4" t="s">
        <v>9</v>
      </c>
      <c r="E139" s="5" t="s">
        <v>88</v>
      </c>
      <c r="F139" s="5" t="s">
        <v>359</v>
      </c>
      <c r="G139" s="5" t="s">
        <v>11</v>
      </c>
      <c r="H139" s="5" t="s">
        <v>264</v>
      </c>
      <c r="I139" s="5">
        <v>2320</v>
      </c>
      <c r="J139" s="16">
        <v>18.7</v>
      </c>
      <c r="K139" s="15">
        <f t="shared" si="45"/>
        <v>43384</v>
      </c>
      <c r="L139" s="9">
        <v>2150</v>
      </c>
      <c r="M139" s="21">
        <f t="shared" si="46"/>
        <v>40205</v>
      </c>
      <c r="N139" s="12"/>
      <c r="O139" s="22">
        <f t="shared" si="47"/>
        <v>0</v>
      </c>
      <c r="P139" s="30"/>
      <c r="Q139" s="22">
        <f t="shared" si="48"/>
        <v>0</v>
      </c>
      <c r="R139" s="12">
        <v>170</v>
      </c>
      <c r="S139" s="23">
        <f t="shared" si="49"/>
        <v>3179</v>
      </c>
    </row>
    <row r="140" spans="1:19" ht="409.5" x14ac:dyDescent="0.25">
      <c r="A140" s="9">
        <v>127</v>
      </c>
      <c r="B140" s="10" t="s">
        <v>300</v>
      </c>
      <c r="C140" s="5" t="s">
        <v>301</v>
      </c>
      <c r="D140" s="4" t="s">
        <v>302</v>
      </c>
      <c r="E140" s="5" t="s">
        <v>138</v>
      </c>
      <c r="F140" s="5" t="s">
        <v>209</v>
      </c>
      <c r="G140" s="5" t="s">
        <v>11</v>
      </c>
      <c r="H140" s="5" t="s">
        <v>264</v>
      </c>
      <c r="I140" s="5">
        <f>60+50</f>
        <v>110</v>
      </c>
      <c r="J140" s="16">
        <v>20.5</v>
      </c>
      <c r="K140" s="15">
        <f t="shared" si="45"/>
        <v>2255</v>
      </c>
      <c r="L140" s="9">
        <v>0</v>
      </c>
      <c r="M140" s="21">
        <f t="shared" si="46"/>
        <v>0</v>
      </c>
      <c r="N140" s="12"/>
      <c r="O140" s="22">
        <f t="shared" si="47"/>
        <v>0</v>
      </c>
      <c r="P140" s="27"/>
      <c r="Q140" s="22">
        <f t="shared" si="48"/>
        <v>0</v>
      </c>
      <c r="R140" s="12">
        <v>110</v>
      </c>
      <c r="S140" s="23">
        <f t="shared" si="49"/>
        <v>2255</v>
      </c>
    </row>
    <row r="141" spans="1:19" ht="390" x14ac:dyDescent="0.25">
      <c r="A141" s="11">
        <v>128</v>
      </c>
      <c r="B141" s="10" t="s">
        <v>303</v>
      </c>
      <c r="C141" s="5" t="s">
        <v>304</v>
      </c>
      <c r="D141" s="4" t="s">
        <v>302</v>
      </c>
      <c r="E141" s="5" t="s">
        <v>88</v>
      </c>
      <c r="F141" s="5" t="s">
        <v>209</v>
      </c>
      <c r="G141" s="5" t="s">
        <v>11</v>
      </c>
      <c r="H141" s="5" t="s">
        <v>264</v>
      </c>
      <c r="I141" s="5">
        <f>60+50</f>
        <v>110</v>
      </c>
      <c r="J141" s="16">
        <v>88.35</v>
      </c>
      <c r="K141" s="15">
        <f t="shared" si="45"/>
        <v>9718.5</v>
      </c>
      <c r="L141" s="9">
        <v>0</v>
      </c>
      <c r="M141" s="21">
        <f t="shared" si="46"/>
        <v>0</v>
      </c>
      <c r="N141" s="12"/>
      <c r="O141" s="22">
        <f t="shared" si="47"/>
        <v>0</v>
      </c>
      <c r="P141" s="27"/>
      <c r="Q141" s="22">
        <f t="shared" si="48"/>
        <v>0</v>
      </c>
      <c r="R141" s="12">
        <v>110</v>
      </c>
      <c r="S141" s="23">
        <f t="shared" si="49"/>
        <v>9718.5</v>
      </c>
    </row>
    <row r="142" spans="1:19" ht="135" x14ac:dyDescent="0.25">
      <c r="A142" s="9">
        <v>129</v>
      </c>
      <c r="B142" s="8" t="s">
        <v>237</v>
      </c>
      <c r="C142" s="5" t="s">
        <v>238</v>
      </c>
      <c r="D142" s="5" t="s">
        <v>224</v>
      </c>
      <c r="E142" s="5" t="s">
        <v>138</v>
      </c>
      <c r="F142" s="5" t="s">
        <v>209</v>
      </c>
      <c r="G142" s="5" t="s">
        <v>11</v>
      </c>
      <c r="H142" s="5" t="s">
        <v>264</v>
      </c>
      <c r="I142" s="5">
        <f>430+50</f>
        <v>480</v>
      </c>
      <c r="J142" s="16">
        <v>117.5</v>
      </c>
      <c r="K142" s="15">
        <f t="shared" si="45"/>
        <v>56400</v>
      </c>
      <c r="L142" s="9">
        <v>0</v>
      </c>
      <c r="M142" s="21">
        <f t="shared" si="46"/>
        <v>0</v>
      </c>
      <c r="N142" s="12">
        <v>300</v>
      </c>
      <c r="O142" s="22">
        <f t="shared" si="47"/>
        <v>35250</v>
      </c>
      <c r="P142" s="28">
        <v>131.5</v>
      </c>
      <c r="Q142" s="22">
        <f t="shared" si="48"/>
        <v>39450</v>
      </c>
      <c r="R142" s="12">
        <v>180</v>
      </c>
      <c r="S142" s="23">
        <f t="shared" si="49"/>
        <v>21150</v>
      </c>
    </row>
    <row r="143" spans="1:19" ht="409.5" x14ac:dyDescent="0.25">
      <c r="A143" s="11">
        <v>130</v>
      </c>
      <c r="B143" s="8" t="s">
        <v>259</v>
      </c>
      <c r="C143" s="6" t="s">
        <v>260</v>
      </c>
      <c r="D143" s="7" t="s">
        <v>9</v>
      </c>
      <c r="E143" s="6" t="s">
        <v>88</v>
      </c>
      <c r="F143" s="6" t="s">
        <v>209</v>
      </c>
      <c r="G143" s="6" t="s">
        <v>11</v>
      </c>
      <c r="H143" s="5" t="s">
        <v>264</v>
      </c>
      <c r="I143" s="5">
        <f>30+50</f>
        <v>80</v>
      </c>
      <c r="J143" s="16">
        <v>95.8</v>
      </c>
      <c r="K143" s="15">
        <f t="shared" si="45"/>
        <v>7664</v>
      </c>
      <c r="L143" s="9">
        <v>0</v>
      </c>
      <c r="M143" s="21">
        <f t="shared" si="46"/>
        <v>0</v>
      </c>
      <c r="N143" s="12"/>
      <c r="O143" s="22">
        <f t="shared" si="47"/>
        <v>0</v>
      </c>
      <c r="P143" s="27"/>
      <c r="Q143" s="22">
        <f t="shared" si="48"/>
        <v>0</v>
      </c>
      <c r="R143" s="12">
        <v>80</v>
      </c>
      <c r="S143" s="23">
        <f t="shared" si="49"/>
        <v>7664</v>
      </c>
    </row>
    <row r="144" spans="1:19" ht="409.5" x14ac:dyDescent="0.25">
      <c r="A144" s="9">
        <v>131</v>
      </c>
      <c r="B144" s="8" t="s">
        <v>190</v>
      </c>
      <c r="C144" s="5" t="s">
        <v>191</v>
      </c>
      <c r="D144" s="4" t="s">
        <v>192</v>
      </c>
      <c r="E144" s="5" t="s">
        <v>88</v>
      </c>
      <c r="F144" s="5" t="s">
        <v>359</v>
      </c>
      <c r="G144" s="5" t="s">
        <v>11</v>
      </c>
      <c r="H144" s="5" t="s">
        <v>264</v>
      </c>
      <c r="I144" s="5">
        <v>2150</v>
      </c>
      <c r="J144" s="16">
        <v>21</v>
      </c>
      <c r="K144" s="15">
        <f t="shared" si="45"/>
        <v>45150</v>
      </c>
      <c r="L144" s="9">
        <v>1580</v>
      </c>
      <c r="M144" s="21">
        <f t="shared" si="46"/>
        <v>33180</v>
      </c>
      <c r="N144" s="12"/>
      <c r="O144" s="22">
        <f t="shared" si="47"/>
        <v>0</v>
      </c>
      <c r="P144" s="30"/>
      <c r="Q144" s="22">
        <f t="shared" si="48"/>
        <v>0</v>
      </c>
      <c r="R144" s="12">
        <v>570</v>
      </c>
      <c r="S144" s="23">
        <f t="shared" si="49"/>
        <v>11970</v>
      </c>
    </row>
    <row r="145" spans="1:19" ht="409.5" x14ac:dyDescent="0.25">
      <c r="A145" s="11">
        <v>132</v>
      </c>
      <c r="B145" s="8" t="s">
        <v>261</v>
      </c>
      <c r="C145" s="6" t="s">
        <v>317</v>
      </c>
      <c r="D145" s="7" t="s">
        <v>192</v>
      </c>
      <c r="E145" s="6" t="s">
        <v>88</v>
      </c>
      <c r="F145" s="6" t="s">
        <v>209</v>
      </c>
      <c r="G145" s="6" t="s">
        <v>11</v>
      </c>
      <c r="H145" s="5" t="s">
        <v>264</v>
      </c>
      <c r="I145" s="5">
        <v>20</v>
      </c>
      <c r="J145" s="16">
        <v>21</v>
      </c>
      <c r="K145" s="15">
        <f t="shared" si="45"/>
        <v>420</v>
      </c>
      <c r="L145" s="9">
        <v>0</v>
      </c>
      <c r="M145" s="21">
        <f t="shared" si="46"/>
        <v>0</v>
      </c>
      <c r="N145" s="12"/>
      <c r="O145" s="22">
        <f t="shared" si="47"/>
        <v>0</v>
      </c>
      <c r="P145" s="27"/>
      <c r="Q145" s="22">
        <f t="shared" si="48"/>
        <v>0</v>
      </c>
      <c r="R145" s="12">
        <v>20</v>
      </c>
      <c r="S145" s="23">
        <f t="shared" si="49"/>
        <v>420</v>
      </c>
    </row>
    <row r="146" spans="1:19" ht="180" x14ac:dyDescent="0.25">
      <c r="A146" s="9">
        <v>133</v>
      </c>
      <c r="B146" s="8" t="s">
        <v>193</v>
      </c>
      <c r="C146" s="5" t="s">
        <v>194</v>
      </c>
      <c r="D146" s="4" t="s">
        <v>9</v>
      </c>
      <c r="E146" s="5" t="s">
        <v>138</v>
      </c>
      <c r="F146" s="5" t="s">
        <v>359</v>
      </c>
      <c r="G146" s="5" t="s">
        <v>11</v>
      </c>
      <c r="H146" s="5" t="s">
        <v>264</v>
      </c>
      <c r="I146" s="5">
        <f>3490+4000</f>
        <v>7490</v>
      </c>
      <c r="J146" s="16">
        <v>2</v>
      </c>
      <c r="K146" s="15">
        <f t="shared" si="45"/>
        <v>14980</v>
      </c>
      <c r="L146" s="9">
        <v>1090</v>
      </c>
      <c r="M146" s="21">
        <f t="shared" si="46"/>
        <v>2180</v>
      </c>
      <c r="N146" s="12"/>
      <c r="O146" s="22">
        <f t="shared" si="47"/>
        <v>0</v>
      </c>
      <c r="P146" s="30"/>
      <c r="Q146" s="22">
        <f t="shared" si="48"/>
        <v>0</v>
      </c>
      <c r="R146" s="12">
        <v>6400</v>
      </c>
      <c r="S146" s="23">
        <f t="shared" si="49"/>
        <v>12800</v>
      </c>
    </row>
    <row r="147" spans="1:19" ht="390" x14ac:dyDescent="0.25">
      <c r="A147" s="11">
        <v>134</v>
      </c>
      <c r="B147" s="8" t="s">
        <v>178</v>
      </c>
      <c r="C147" s="5" t="s">
        <v>179</v>
      </c>
      <c r="D147" s="4" t="s">
        <v>9</v>
      </c>
      <c r="E147" s="5" t="s">
        <v>30</v>
      </c>
      <c r="F147" s="5" t="s">
        <v>359</v>
      </c>
      <c r="G147" s="5" t="s">
        <v>11</v>
      </c>
      <c r="H147" s="5" t="s">
        <v>264</v>
      </c>
      <c r="I147" s="5">
        <v>1060</v>
      </c>
      <c r="J147" s="16">
        <v>5.6</v>
      </c>
      <c r="K147" s="15">
        <f t="shared" si="45"/>
        <v>5936</v>
      </c>
      <c r="L147" s="9">
        <v>460</v>
      </c>
      <c r="M147" s="21">
        <f t="shared" si="46"/>
        <v>2576</v>
      </c>
      <c r="N147" s="12"/>
      <c r="O147" s="22">
        <f t="shared" si="47"/>
        <v>0</v>
      </c>
      <c r="P147" s="30"/>
      <c r="Q147" s="22">
        <f t="shared" si="48"/>
        <v>0</v>
      </c>
      <c r="R147" s="12">
        <v>600</v>
      </c>
      <c r="S147" s="23">
        <f t="shared" si="49"/>
        <v>3360</v>
      </c>
    </row>
    <row r="148" spans="1:19" x14ac:dyDescent="0.25">
      <c r="A148" s="74" t="s">
        <v>354</v>
      </c>
      <c r="B148" s="74"/>
      <c r="C148" s="74"/>
      <c r="D148" s="74"/>
      <c r="E148" s="74"/>
      <c r="F148" s="74"/>
      <c r="G148" s="74"/>
      <c r="H148" s="74"/>
      <c r="I148" s="74"/>
      <c r="J148" s="74"/>
      <c r="K148" s="74"/>
      <c r="L148" s="74"/>
      <c r="M148" s="74"/>
      <c r="N148" s="74"/>
      <c r="O148" s="74"/>
      <c r="P148" s="74"/>
      <c r="Q148" s="74"/>
      <c r="R148" s="74"/>
      <c r="S148" s="24"/>
    </row>
    <row r="149" spans="1:19" ht="409.5" x14ac:dyDescent="0.25">
      <c r="A149" s="9">
        <v>135</v>
      </c>
      <c r="B149" s="8" t="s">
        <v>197</v>
      </c>
      <c r="C149" s="5" t="s">
        <v>198</v>
      </c>
      <c r="D149" s="5" t="s">
        <v>199</v>
      </c>
      <c r="E149" s="5" t="s">
        <v>88</v>
      </c>
      <c r="F149" s="5" t="s">
        <v>209</v>
      </c>
      <c r="G149" s="5" t="s">
        <v>200</v>
      </c>
      <c r="H149" s="5" t="s">
        <v>264</v>
      </c>
      <c r="I149" s="5">
        <f>450+60</f>
        <v>510</v>
      </c>
      <c r="J149" s="15">
        <v>65</v>
      </c>
      <c r="K149" s="15">
        <f>J149*I149</f>
        <v>33150</v>
      </c>
      <c r="L149" s="9">
        <v>450</v>
      </c>
      <c r="M149" s="21">
        <f>J149*L149</f>
        <v>29250</v>
      </c>
      <c r="N149" s="12"/>
      <c r="O149" s="22">
        <f>N149*J149</f>
        <v>0</v>
      </c>
      <c r="P149" s="27"/>
      <c r="Q149" s="22">
        <f>P149*N149</f>
        <v>0</v>
      </c>
      <c r="R149" s="12">
        <v>60</v>
      </c>
      <c r="S149" s="23">
        <f>R149*J149</f>
        <v>3900</v>
      </c>
    </row>
    <row r="150" spans="1:19" ht="409.5" x14ac:dyDescent="0.25">
      <c r="A150" s="9">
        <v>136</v>
      </c>
      <c r="B150" s="8" t="s">
        <v>201</v>
      </c>
      <c r="C150" s="5" t="s">
        <v>202</v>
      </c>
      <c r="D150" s="5" t="s">
        <v>199</v>
      </c>
      <c r="E150" s="5" t="s">
        <v>88</v>
      </c>
      <c r="F150" s="5" t="s">
        <v>209</v>
      </c>
      <c r="G150" s="5" t="s">
        <v>200</v>
      </c>
      <c r="H150" s="5" t="s">
        <v>264</v>
      </c>
      <c r="I150" s="5">
        <f>150+30</f>
        <v>180</v>
      </c>
      <c r="J150" s="15">
        <v>100</v>
      </c>
      <c r="K150" s="15">
        <f t="shared" ref="K150:K151" si="50">J150*I150</f>
        <v>18000</v>
      </c>
      <c r="L150" s="9">
        <v>150</v>
      </c>
      <c r="M150" s="21">
        <f t="shared" ref="M150:M151" si="51">J150*L150</f>
        <v>15000</v>
      </c>
      <c r="N150" s="12"/>
      <c r="O150" s="22">
        <f t="shared" ref="O150:O151" si="52">N150*J150</f>
        <v>0</v>
      </c>
      <c r="P150" s="27"/>
      <c r="Q150" s="22">
        <f t="shared" ref="Q150:Q151" si="53">P150*N150</f>
        <v>0</v>
      </c>
      <c r="R150" s="12">
        <v>30</v>
      </c>
      <c r="S150" s="23">
        <f t="shared" ref="S150:S151" si="54">R150*J150</f>
        <v>3000</v>
      </c>
    </row>
    <row r="151" spans="1:19" ht="409.5" x14ac:dyDescent="0.25">
      <c r="A151" s="9">
        <v>137</v>
      </c>
      <c r="B151" s="8" t="s">
        <v>203</v>
      </c>
      <c r="C151" s="5" t="s">
        <v>204</v>
      </c>
      <c r="D151" s="5" t="s">
        <v>199</v>
      </c>
      <c r="E151" s="5" t="s">
        <v>88</v>
      </c>
      <c r="F151" s="5" t="s">
        <v>209</v>
      </c>
      <c r="G151" s="5" t="s">
        <v>200</v>
      </c>
      <c r="H151" s="5" t="s">
        <v>264</v>
      </c>
      <c r="I151" s="5">
        <f>100+30</f>
        <v>130</v>
      </c>
      <c r="J151" s="15">
        <v>160</v>
      </c>
      <c r="K151" s="15">
        <f t="shared" si="50"/>
        <v>20800</v>
      </c>
      <c r="L151" s="9">
        <v>100</v>
      </c>
      <c r="M151" s="21">
        <f t="shared" si="51"/>
        <v>16000</v>
      </c>
      <c r="N151" s="12"/>
      <c r="O151" s="22">
        <f t="shared" si="52"/>
        <v>0</v>
      </c>
      <c r="P151" s="27"/>
      <c r="Q151" s="22">
        <f t="shared" si="53"/>
        <v>0</v>
      </c>
      <c r="R151" s="12">
        <v>30</v>
      </c>
      <c r="S151" s="23">
        <f t="shared" si="54"/>
        <v>4800</v>
      </c>
    </row>
    <row r="152" spans="1:19" x14ac:dyDescent="0.25">
      <c r="A152" s="74" t="s">
        <v>355</v>
      </c>
      <c r="B152" s="74"/>
      <c r="C152" s="74"/>
      <c r="D152" s="74"/>
      <c r="E152" s="74"/>
      <c r="F152" s="74"/>
      <c r="G152" s="74"/>
      <c r="H152" s="74"/>
      <c r="I152" s="74"/>
      <c r="J152" s="74"/>
      <c r="K152" s="74"/>
      <c r="L152" s="74"/>
      <c r="M152" s="74"/>
      <c r="N152" s="74"/>
      <c r="O152" s="74"/>
      <c r="P152" s="74"/>
      <c r="Q152" s="74"/>
      <c r="R152" s="74"/>
      <c r="S152" s="24"/>
    </row>
    <row r="153" spans="1:19" ht="405" x14ac:dyDescent="0.25">
      <c r="A153" s="9">
        <v>138</v>
      </c>
      <c r="B153" s="8" t="s">
        <v>252</v>
      </c>
      <c r="C153" s="5" t="s">
        <v>253</v>
      </c>
      <c r="D153" s="5" t="s">
        <v>33</v>
      </c>
      <c r="E153" s="5" t="s">
        <v>30</v>
      </c>
      <c r="F153" s="5" t="s">
        <v>209</v>
      </c>
      <c r="G153" s="5" t="s">
        <v>11</v>
      </c>
      <c r="H153" s="5" t="s">
        <v>264</v>
      </c>
      <c r="I153" s="5">
        <v>100</v>
      </c>
      <c r="J153" s="16">
        <v>38.869999999999997</v>
      </c>
      <c r="K153" s="15">
        <f>J153*I153</f>
        <v>3886.9999999999995</v>
      </c>
      <c r="L153" s="9">
        <v>0</v>
      </c>
      <c r="M153" s="21">
        <f>J153*L153</f>
        <v>0</v>
      </c>
      <c r="N153" s="12"/>
      <c r="O153" s="22">
        <f>N153*J153</f>
        <v>0</v>
      </c>
      <c r="P153" s="27"/>
      <c r="Q153" s="22">
        <f>P153*N153</f>
        <v>0</v>
      </c>
      <c r="R153" s="12">
        <v>100</v>
      </c>
      <c r="S153" s="23">
        <f>R153*J153</f>
        <v>3886.9999999999995</v>
      </c>
    </row>
    <row r="154" spans="1:19" x14ac:dyDescent="0.25">
      <c r="A154" s="74" t="s">
        <v>356</v>
      </c>
      <c r="B154" s="74"/>
      <c r="C154" s="74"/>
      <c r="D154" s="74"/>
      <c r="E154" s="74"/>
      <c r="F154" s="74"/>
      <c r="G154" s="74"/>
      <c r="H154" s="74"/>
      <c r="I154" s="74"/>
      <c r="J154" s="74"/>
      <c r="K154" s="74"/>
      <c r="L154" s="74"/>
      <c r="M154" s="74"/>
      <c r="N154" s="74"/>
      <c r="O154" s="74"/>
      <c r="P154" s="74"/>
      <c r="Q154" s="74"/>
      <c r="R154" s="74"/>
      <c r="S154" s="24"/>
    </row>
    <row r="155" spans="1:19" ht="409.5" x14ac:dyDescent="0.25">
      <c r="A155" s="9">
        <v>139</v>
      </c>
      <c r="B155" s="8" t="s">
        <v>208</v>
      </c>
      <c r="C155" s="5" t="s">
        <v>207</v>
      </c>
      <c r="D155" s="5" t="s">
        <v>206</v>
      </c>
      <c r="E155" s="5" t="s">
        <v>138</v>
      </c>
      <c r="F155" s="5" t="s">
        <v>209</v>
      </c>
      <c r="G155" s="5" t="s">
        <v>200</v>
      </c>
      <c r="H155" s="5" t="s">
        <v>264</v>
      </c>
      <c r="I155" s="5">
        <v>500</v>
      </c>
      <c r="J155" s="16">
        <v>100</v>
      </c>
      <c r="K155" s="15">
        <f>J155*I155</f>
        <v>50000</v>
      </c>
      <c r="L155" s="9">
        <v>500</v>
      </c>
      <c r="M155" s="21">
        <f>J155*L155</f>
        <v>50000</v>
      </c>
      <c r="N155" s="12"/>
      <c r="O155" s="22">
        <f>N155*J155</f>
        <v>0</v>
      </c>
      <c r="P155" s="27"/>
      <c r="Q155" s="22">
        <f>P155*N155</f>
        <v>0</v>
      </c>
      <c r="R155" s="12">
        <v>0</v>
      </c>
      <c r="S155" s="23">
        <f>R155*J155</f>
        <v>0</v>
      </c>
    </row>
    <row r="156" spans="1:19" ht="375" x14ac:dyDescent="0.25">
      <c r="A156" s="9">
        <v>140</v>
      </c>
      <c r="B156" s="8" t="s">
        <v>245</v>
      </c>
      <c r="C156" s="6" t="s">
        <v>246</v>
      </c>
      <c r="D156" s="6" t="s">
        <v>247</v>
      </c>
      <c r="E156" s="5" t="s">
        <v>10</v>
      </c>
      <c r="F156" s="5" t="s">
        <v>209</v>
      </c>
      <c r="G156" s="5" t="s">
        <v>11</v>
      </c>
      <c r="H156" s="5" t="s">
        <v>264</v>
      </c>
      <c r="I156" s="5">
        <v>3000</v>
      </c>
      <c r="J156" s="16">
        <v>1.7</v>
      </c>
      <c r="K156" s="15">
        <f t="shared" ref="K156:K159" si="55">J156*I156</f>
        <v>5100</v>
      </c>
      <c r="L156" s="9">
        <v>0</v>
      </c>
      <c r="M156" s="21">
        <f t="shared" ref="M156:M159" si="56">J156*L156</f>
        <v>0</v>
      </c>
      <c r="N156" s="12"/>
      <c r="O156" s="22">
        <f t="shared" ref="O156:O159" si="57">N156*J156</f>
        <v>0</v>
      </c>
      <c r="P156" s="27"/>
      <c r="Q156" s="22">
        <f t="shared" ref="Q156:Q159" si="58">P156*N156</f>
        <v>0</v>
      </c>
      <c r="R156" s="12">
        <v>3000</v>
      </c>
      <c r="S156" s="23">
        <f t="shared" ref="S156:S159" si="59">R156*J156</f>
        <v>5100</v>
      </c>
    </row>
    <row r="157" spans="1:19" ht="120" x14ac:dyDescent="0.25">
      <c r="A157" s="9">
        <v>141</v>
      </c>
      <c r="B157" s="10" t="s">
        <v>357</v>
      </c>
      <c r="C157" s="6" t="s">
        <v>305</v>
      </c>
      <c r="D157" s="4" t="s">
        <v>302</v>
      </c>
      <c r="E157" s="5" t="s">
        <v>88</v>
      </c>
      <c r="F157" s="6" t="s">
        <v>209</v>
      </c>
      <c r="G157" s="6" t="s">
        <v>11</v>
      </c>
      <c r="H157" s="5" t="s">
        <v>264</v>
      </c>
      <c r="I157" s="5">
        <v>20</v>
      </c>
      <c r="J157" s="16">
        <v>145</v>
      </c>
      <c r="K157" s="15">
        <f t="shared" si="55"/>
        <v>2900</v>
      </c>
      <c r="L157" s="9">
        <v>0</v>
      </c>
      <c r="M157" s="21">
        <f t="shared" si="56"/>
        <v>0</v>
      </c>
      <c r="N157" s="12"/>
      <c r="O157" s="22">
        <f t="shared" si="57"/>
        <v>0</v>
      </c>
      <c r="P157" s="27"/>
      <c r="Q157" s="22">
        <f t="shared" si="58"/>
        <v>0</v>
      </c>
      <c r="R157" s="12">
        <v>20</v>
      </c>
      <c r="S157" s="23">
        <f t="shared" si="59"/>
        <v>2900</v>
      </c>
    </row>
    <row r="158" spans="1:19" ht="120" x14ac:dyDescent="0.25">
      <c r="A158" s="9">
        <v>142</v>
      </c>
      <c r="B158" s="10" t="s">
        <v>306</v>
      </c>
      <c r="C158" s="6" t="s">
        <v>307</v>
      </c>
      <c r="D158" s="5" t="s">
        <v>308</v>
      </c>
      <c r="E158" s="5" t="s">
        <v>88</v>
      </c>
      <c r="F158" s="6" t="s">
        <v>209</v>
      </c>
      <c r="G158" s="6" t="s">
        <v>11</v>
      </c>
      <c r="H158" s="5" t="s">
        <v>264</v>
      </c>
      <c r="I158" s="5">
        <v>40</v>
      </c>
      <c r="J158" s="16">
        <v>150</v>
      </c>
      <c r="K158" s="15">
        <f t="shared" si="55"/>
        <v>6000</v>
      </c>
      <c r="L158" s="9">
        <v>0</v>
      </c>
      <c r="M158" s="21">
        <f t="shared" si="56"/>
        <v>0</v>
      </c>
      <c r="N158" s="12"/>
      <c r="O158" s="22">
        <f t="shared" si="57"/>
        <v>0</v>
      </c>
      <c r="P158" s="27"/>
      <c r="Q158" s="22">
        <f t="shared" si="58"/>
        <v>0</v>
      </c>
      <c r="R158" s="12">
        <v>40</v>
      </c>
      <c r="S158" s="23">
        <f t="shared" si="59"/>
        <v>6000</v>
      </c>
    </row>
    <row r="159" spans="1:19" ht="409.5" x14ac:dyDescent="0.25">
      <c r="A159" s="9">
        <v>143</v>
      </c>
      <c r="B159" s="8" t="s">
        <v>358</v>
      </c>
      <c r="C159" s="5" t="s">
        <v>309</v>
      </c>
      <c r="D159" s="4" t="s">
        <v>310</v>
      </c>
      <c r="E159" s="5" t="s">
        <v>292</v>
      </c>
      <c r="F159" s="5" t="s">
        <v>209</v>
      </c>
      <c r="G159" s="5" t="s">
        <v>11</v>
      </c>
      <c r="H159" s="5" t="s">
        <v>264</v>
      </c>
      <c r="I159" s="5">
        <v>420</v>
      </c>
      <c r="J159" s="16">
        <v>33.5</v>
      </c>
      <c r="K159" s="15">
        <f t="shared" si="55"/>
        <v>14070</v>
      </c>
      <c r="L159" s="9">
        <v>0</v>
      </c>
      <c r="M159" s="21">
        <f t="shared" si="56"/>
        <v>0</v>
      </c>
      <c r="N159" s="12"/>
      <c r="O159" s="22">
        <f t="shared" si="57"/>
        <v>0</v>
      </c>
      <c r="P159" s="28"/>
      <c r="Q159" s="22">
        <f t="shared" si="58"/>
        <v>0</v>
      </c>
      <c r="R159" s="12">
        <v>420</v>
      </c>
      <c r="S159" s="23">
        <f t="shared" si="59"/>
        <v>14070</v>
      </c>
    </row>
  </sheetData>
  <mergeCells count="26">
    <mergeCell ref="A32:I32"/>
    <mergeCell ref="J32:T32"/>
    <mergeCell ref="B2:G2"/>
    <mergeCell ref="I2:S2"/>
    <mergeCell ref="A17:R17"/>
    <mergeCell ref="A20:I20"/>
    <mergeCell ref="J20:T20"/>
    <mergeCell ref="A46:I46"/>
    <mergeCell ref="J46:T46"/>
    <mergeCell ref="A49:I49"/>
    <mergeCell ref="J49:T49"/>
    <mergeCell ref="A79:I79"/>
    <mergeCell ref="J79:T79"/>
    <mergeCell ref="A87:C87"/>
    <mergeCell ref="D87:R87"/>
    <mergeCell ref="A96:C96"/>
    <mergeCell ref="D96:F96"/>
    <mergeCell ref="G96:I96"/>
    <mergeCell ref="L96:R96"/>
    <mergeCell ref="A154:R154"/>
    <mergeCell ref="A119:R119"/>
    <mergeCell ref="A124:R124"/>
    <mergeCell ref="A135:I135"/>
    <mergeCell ref="L135:R135"/>
    <mergeCell ref="A148:R148"/>
    <mergeCell ref="A152:R152"/>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E435991C3539346B668C20D461759A6" ma:contentTypeVersion="" ma:contentTypeDescription="Utwórz nowy dokument." ma:contentTypeScope="" ma:versionID="9681d03d1bda2bdd58edfa7b0c098862">
  <xsd:schema xmlns:xsd="http://www.w3.org/2001/XMLSchema" xmlns:xs="http://www.w3.org/2001/XMLSchema" xmlns:p="http://schemas.microsoft.com/office/2006/metadata/properties" xmlns:ns2="6C2ACC3E-38BC-4891-A3BF-622BC8D82516" xmlns:ns3="6c2acc3e-38bc-4891-a3bf-622bc8d82516" xmlns:ns4="10cccc5f-c406-4680-a635-1138159c43b1" xmlns:ns5="08c5e60e-1f91-47a7-a660-8d8a2c42d4c0" targetNamespace="http://schemas.microsoft.com/office/2006/metadata/properties" ma:root="true" ma:fieldsID="d9fc5ed2789fafcb7e4a18ae08a49ee4" ns2:_="" ns3:_="" ns4:_="" ns5:_="">
    <xsd:import namespace="6C2ACC3E-38BC-4891-A3BF-622BC8D82516"/>
    <xsd:import namespace="6c2acc3e-38bc-4891-a3bf-622bc8d82516"/>
    <xsd:import namespace="10cccc5f-c406-4680-a635-1138159c43b1"/>
    <xsd:import namespace="08c5e60e-1f91-47a7-a660-8d8a2c42d4c0"/>
    <xsd:element name="properties">
      <xsd:complexType>
        <xsd:sequence>
          <xsd:element name="documentManagement">
            <xsd:complexType>
              <xsd:all>
                <xsd:element ref="ns2:Opis" minOccurs="0"/>
                <xsd:element ref="ns3:MediaServiceMetadata" minOccurs="0"/>
                <xsd:element ref="ns3:MediaServiceFastMetadata" minOccurs="0"/>
                <xsd:element ref="ns4:SharedWithUsers" minOccurs="0"/>
                <xsd:element ref="ns4:SharedWithDetail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LengthInSeconds" minOccurs="0"/>
                <xsd:element ref="ns3:lcf76f155ced4ddcb4097134ff3c332f" minOccurs="0"/>
                <xsd:element ref="ns5: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2ACC3E-38BC-4891-A3BF-622BC8D82516" elementFormDefault="qualified">
    <xsd:import namespace="http://schemas.microsoft.com/office/2006/documentManagement/types"/>
    <xsd:import namespace="http://schemas.microsoft.com/office/infopath/2007/PartnerControls"/>
    <xsd:element name="Opis" ma:index="8" nillable="true" ma:displayName="Opis" ma:internalName="Opi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c2acc3e-38bc-4891-a3bf-622bc8d82516"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Tagi obrazów" ma:readOnly="false" ma:fieldId="{5cf76f15-5ced-4ddc-b409-7134ff3c332f}" ma:taxonomyMulti="true" ma:sspId="5ebe6ab8-f229-48dd-bc8a-b3ab89121eb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cccc5f-c406-4680-a635-1138159c43b1" elementFormDefault="qualified">
    <xsd:import namespace="http://schemas.microsoft.com/office/2006/documentManagement/types"/>
    <xsd:import namespace="http://schemas.microsoft.com/office/infopath/2007/PartnerControls"/>
    <xsd:element name="SharedWithUsers" ma:index="11"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Udostępnione dla — szczegóły"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8c5e60e-1f91-47a7-a660-8d8a2c42d4c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C3159DCB-663D-4737-B414-E56822B11EA6}" ma:internalName="TaxCatchAll" ma:showField="CatchAllData" ma:web="{10cccc5f-c406-4680-a635-1138159c43b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8c5e60e-1f91-47a7-a660-8d8a2c42d4c0" xsi:nil="true"/>
    <lcf76f155ced4ddcb4097134ff3c332f xmlns="6c2acc3e-38bc-4891-a3bf-622bc8d82516">
      <Terms xmlns="http://schemas.microsoft.com/office/infopath/2007/PartnerControls"/>
    </lcf76f155ced4ddcb4097134ff3c332f>
    <Opis xmlns="6C2ACC3E-38BC-4891-A3BF-622BC8D82516" xsi:nil="true"/>
  </documentManagement>
</p:properties>
</file>

<file path=customXml/itemProps1.xml><?xml version="1.0" encoding="utf-8"?>
<ds:datastoreItem xmlns:ds="http://schemas.openxmlformats.org/officeDocument/2006/customXml" ds:itemID="{402AB7E2-3BC4-49E5-988B-3308AE768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C2ACC3E-38BC-4891-A3BF-622BC8D82516"/>
    <ds:schemaRef ds:uri="6c2acc3e-38bc-4891-a3bf-622bc8d82516"/>
    <ds:schemaRef ds:uri="10cccc5f-c406-4680-a635-1138159c43b1"/>
    <ds:schemaRef ds:uri="08c5e60e-1f91-47a7-a660-8d8a2c42d4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9D264F-1E59-425D-BBD1-CD1B09147441}">
  <ds:schemaRefs>
    <ds:schemaRef ds:uri="http://schemas.microsoft.com/sharepoint/v3/contenttype/forms"/>
  </ds:schemaRefs>
</ds:datastoreItem>
</file>

<file path=customXml/itemProps3.xml><?xml version="1.0" encoding="utf-8"?>
<ds:datastoreItem xmlns:ds="http://schemas.openxmlformats.org/officeDocument/2006/customXml" ds:itemID="{C7FB408F-0568-43C0-AC37-531D8213456C}">
  <ds:schemaRefs>
    <ds:schemaRef ds:uri="http://schemas.microsoft.com/office/2006/metadata/properties"/>
    <ds:schemaRef ds:uri="http://purl.org/dc/elements/1.1/"/>
    <ds:schemaRef ds:uri="http://purl.org/dc/terms/"/>
    <ds:schemaRef ds:uri="http://schemas.microsoft.com/office/2006/documentManagement/types"/>
    <ds:schemaRef ds:uri="http://schemas.microsoft.com/office/infopath/2007/PartnerControls"/>
    <ds:schemaRef ds:uri="08c5e60e-1f91-47a7-a660-8d8a2c42d4c0"/>
    <ds:schemaRef ds:uri="http://schemas.openxmlformats.org/package/2006/metadata/core-properties"/>
    <ds:schemaRef ds:uri="10cccc5f-c406-4680-a635-1138159c43b1"/>
    <ds:schemaRef ds:uri="6c2acc3e-38bc-4891-a3bf-622bc8d82516"/>
    <ds:schemaRef ds:uri="6C2ACC3E-38BC-4891-A3BF-622BC8D8251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1</vt:i4>
      </vt:variant>
    </vt:vector>
  </HeadingPairs>
  <TitlesOfParts>
    <vt:vector size="7" baseType="lpstr">
      <vt:lpstr>gadżety</vt:lpstr>
      <vt:lpstr>Arkusz1</vt:lpstr>
      <vt:lpstr>do usunięcia z listy</vt:lpstr>
      <vt:lpstr>TPE</vt:lpstr>
      <vt:lpstr>TS</vt:lpstr>
      <vt:lpstr>Pozostałe</vt:lpstr>
      <vt:lpstr>gadżety!Obszar_wydruku</vt:lpstr>
    </vt:vector>
  </TitlesOfParts>
  <Company>TAURON Polska Energia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Radzięta Kinga</dc:creator>
  <cp:lastModifiedBy>Jurkowska Agnieszka (TS)</cp:lastModifiedBy>
  <cp:lastPrinted>2020-02-06T08:52:50Z</cp:lastPrinted>
  <dcterms:created xsi:type="dcterms:W3CDTF">2016-06-09T11:20:47Z</dcterms:created>
  <dcterms:modified xsi:type="dcterms:W3CDTF">2023-11-28T08:56:42Z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odsumowanie uprawnień">
    <vt:lpwstr>&lt;?xml version="1.0" encoding="utf-16"?&gt;&lt;PermissionsCollection xmlns:xsd="http://www.w3.org/2001/XMLSchema" xmlns:xsi="http://www.w3.org/2001/XMLSchema-instance"&gt;  &lt;ParentItem&gt;    &lt;BrokenInheritance&gt;false&lt;/BrokenInheritance&gt;  &lt;/ParentItem&gt;  &lt;PermissionsFie</vt:lpwstr>
  </property>
  <property fmtid="{D5CDD505-2E9C-101B-9397-08002B2CF9AE}" pid="3" name="ContentTypeId">
    <vt:lpwstr>0x010100438E8154CB876A43A8909F42689CA2A8</vt:lpwstr>
  </property>
  <property fmtid="{D5CDD505-2E9C-101B-9397-08002B2CF9AE}" pid="4" name="TaxKeyword">
    <vt:lpwstr/>
  </property>
  <property fmtid="{D5CDD505-2E9C-101B-9397-08002B2CF9AE}" pid="5" name="TaxKeywordTaxHTField">
    <vt:lpwstr/>
  </property>
  <property fmtid="{D5CDD505-2E9C-101B-9397-08002B2CF9AE}" pid="6" name="CompanyDictionary">
    <vt:lpwstr/>
  </property>
  <property fmtid="{D5CDD505-2E9C-101B-9397-08002B2CF9AE}" pid="7" name="AreaDictionary">
    <vt:lpwstr/>
  </property>
  <property fmtid="{D5CDD505-2E9C-101B-9397-08002B2CF9AE}" pid="8" name="MediaServiceImageTags">
    <vt:lpwstr/>
  </property>
</Properties>
</file>