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di\ir\4. ZADANIA REMONTOWE\ROK 2025\IR.43.R.2025 - DW 390 Lądek Zdrój - przy rzece\przetarg\na stronę www\"/>
    </mc:Choice>
  </mc:AlternateContent>
  <xr:revisionPtr revIDLastSave="0" documentId="13_ncr:1_{9D83D20E-FA17-47B9-A21A-3AA1DD8EFAA1}" xr6:coauthVersionLast="47" xr6:coauthVersionMax="47" xr10:uidLastSave="{00000000-0000-0000-0000-000000000000}"/>
  <bookViews>
    <workbookView xWindow="6285" yWindow="2910" windowWidth="21240" windowHeight="13200" xr2:uid="{CCE113DA-8679-473D-B18B-991B6D06947F}"/>
  </bookViews>
  <sheets>
    <sheet name="KO" sheetId="1" r:id="rId1"/>
    <sheet name="segment balustrad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8" i="1" l="1"/>
  <c r="G11" i="2" l="1"/>
  <c r="G10" i="2"/>
  <c r="G9" i="2"/>
  <c r="G8" i="2"/>
  <c r="G7" i="2"/>
  <c r="G6" i="2"/>
  <c r="G5" i="2"/>
  <c r="E98" i="1"/>
  <c r="G98" i="1" s="1"/>
  <c r="G85" i="1"/>
  <c r="G96" i="1"/>
  <c r="G95" i="1"/>
  <c r="G94" i="1"/>
  <c r="G93" i="1"/>
  <c r="G91" i="1"/>
  <c r="G90" i="1"/>
  <c r="G89" i="1"/>
  <c r="G87" i="1"/>
  <c r="G86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8" i="1"/>
  <c r="G67" i="1"/>
  <c r="G66" i="1"/>
  <c r="G64" i="1"/>
  <c r="G63" i="1"/>
  <c r="G62" i="1"/>
  <c r="G58" i="1"/>
  <c r="G57" i="1"/>
  <c r="G56" i="1"/>
  <c r="G55" i="1"/>
  <c r="G54" i="1"/>
  <c r="G49" i="1"/>
  <c r="G47" i="1"/>
  <c r="G46" i="1"/>
  <c r="G45" i="1"/>
  <c r="G44" i="1"/>
  <c r="G42" i="1"/>
  <c r="G40" i="1"/>
  <c r="G39" i="1"/>
  <c r="G38" i="1"/>
  <c r="G36" i="1"/>
  <c r="G37" i="1"/>
  <c r="G35" i="1"/>
  <c r="G23" i="1"/>
  <c r="G24" i="1"/>
  <c r="G25" i="1"/>
  <c r="G26" i="1"/>
  <c r="G7" i="1"/>
  <c r="G8" i="1"/>
  <c r="G10" i="1"/>
  <c r="G12" i="1"/>
  <c r="G60" i="1"/>
  <c r="G18" i="1"/>
  <c r="G20" i="1"/>
  <c r="G21" i="1"/>
  <c r="G12" i="2" l="1"/>
  <c r="E53" i="1"/>
  <c r="G53" i="1" s="1"/>
  <c r="E52" i="1"/>
  <c r="E33" i="1"/>
  <c r="E32" i="1"/>
  <c r="G32" i="1" s="1"/>
  <c r="E15" i="1"/>
  <c r="G15" i="1" s="1"/>
  <c r="E14" i="1"/>
  <c r="G14" i="1" s="1"/>
  <c r="E17" i="1"/>
  <c r="E9" i="1"/>
  <c r="G9" i="1" s="1"/>
  <c r="E30" i="1" l="1"/>
  <c r="G30" i="1" s="1"/>
  <c r="E11" i="1"/>
  <c r="G11" i="1" s="1"/>
  <c r="G17" i="1"/>
  <c r="E31" i="1"/>
  <c r="G33" i="1"/>
  <c r="E51" i="1"/>
  <c r="G51" i="1" s="1"/>
  <c r="G52" i="1"/>
  <c r="E22" i="1"/>
  <c r="G22" i="1" s="1"/>
  <c r="E16" i="1"/>
  <c r="G16" i="1" s="1"/>
  <c r="E29" i="1" l="1"/>
  <c r="G31" i="1"/>
  <c r="G48" i="1"/>
  <c r="E28" i="1" l="1"/>
  <c r="G28" i="1" s="1"/>
  <c r="G29" i="1"/>
  <c r="E19" i="1"/>
  <c r="G19" i="1" s="1"/>
  <c r="G99" i="1" s="1"/>
  <c r="G100" i="1" l="1"/>
  <c r="G101" i="1" s="1"/>
</calcChain>
</file>

<file path=xl/sharedStrings.xml><?xml version="1.0" encoding="utf-8"?>
<sst xmlns="http://schemas.openxmlformats.org/spreadsheetml/2006/main" count="384" uniqueCount="233">
  <si>
    <t>Lp.</t>
  </si>
  <si>
    <t>Opis</t>
  </si>
  <si>
    <t>Jednostkamiary</t>
  </si>
  <si>
    <t>Cena jedn.</t>
  </si>
  <si>
    <t>Wartość netto</t>
  </si>
  <si>
    <t>[1]</t>
  </si>
  <si>
    <t>[3]</t>
  </si>
  <si>
    <t>[4]</t>
  </si>
  <si>
    <t>[5]</t>
  </si>
  <si>
    <t>Roboty przygotowawcze</t>
  </si>
  <si>
    <t>Odtworzenie (wyznaczenie) trasy i punktów wysokościowych</t>
  </si>
  <si>
    <t>km</t>
  </si>
  <si>
    <t>Usunięcie warstwy ziemi urodzajnej grubość warstwy o średniej grubości ok. 35 cm</t>
  </si>
  <si>
    <t>Nasypy wykonywane mechanicznie z gruntów kat. I-II z transportem urobku na nasyp samochodami wraz z formowaniem i zagęszczeniem nasypu i zwilżeniem w miarę potrzeby warstw zagęszczanych wodą</t>
  </si>
  <si>
    <t>Zabezpieczenie zieleni na okres wykonywania robót</t>
  </si>
  <si>
    <t>Roboty rozbiórkowe</t>
  </si>
  <si>
    <t>Rozebranie krawężników betonowych wraz z transportem i utylizacją</t>
  </si>
  <si>
    <t>m</t>
  </si>
  <si>
    <t>Rozebranie obrzeży betonowych wraz z transportem i utylizacją</t>
  </si>
  <si>
    <t>Rozebranie ław z betonu wraz z wywiezieniem i utylizacją</t>
  </si>
  <si>
    <t>Rozebranie chodników z nawierzchni bitumicznej o gr do 4 cm z transportem i utylizacją</t>
  </si>
  <si>
    <t>m2</t>
  </si>
  <si>
    <t>Rozebranie nawierzchni z kostki betonowej wraz z transportem i utylizacją</t>
  </si>
  <si>
    <t>Rozebranie nawierzchni z kostki kamiennej wraz z oczyszczeniem do późniejszego wbudowania</t>
  </si>
  <si>
    <t>szt</t>
  </si>
  <si>
    <t>Rozebranie uszkodzonych znaków drogowych wraz z transportem i utylizacją.</t>
  </si>
  <si>
    <t>szt.</t>
  </si>
  <si>
    <t>Rozebranie murów oporowych wraz z transportem i utylizacją</t>
  </si>
  <si>
    <t>m3</t>
  </si>
  <si>
    <t>Rozebranie bariery energochłonnej wraz z transportem i utylizacją</t>
  </si>
  <si>
    <t>Wykonanie warstwy z gruntu lub mieszanki stabilizowanej spoiwem hydraulicznym C1,5/2 - gr. 20 cm</t>
  </si>
  <si>
    <t>Wykonanie warstwy podbudowy zasadniczej z mieszanki niezwiązanej z kruszywem C90/3 (0/31,5) - gr. 20 cm</t>
  </si>
  <si>
    <t>Wykonanie warstwy podbudowy zasadniczej z mieszanki niezwiązanej z kruszywem C90/3 (0/31,5) - gr. 15 cm</t>
  </si>
  <si>
    <t>Wykonanie nawierzchni z kostki betonowej - gr.8 cm na podsypce z cementowo-piaskowej 1:4 - gr.3 cm</t>
  </si>
  <si>
    <t>Pobocza</t>
  </si>
  <si>
    <t>Wykonanie poboczy z kruszywa łamanego 0/31,5 
(C90/3) stabilizowanego mechanicznie, grubość warstwy 
po zagęszczeniu 15 cm</t>
  </si>
  <si>
    <t>Oznakowanie poziome i pionowe</t>
  </si>
  <si>
    <t>Ustawienie słupów z rur stalowych Ø 50 mm dla znaków drogowych, wraz z wykopaniem i zasypaniem dołów z ubiciem warstwami</t>
  </si>
  <si>
    <t>Przymocowanie do słupków znaków  (średnie), folia odblaskowa II generacji</t>
  </si>
  <si>
    <t>Przymocowanie do słupków tablic kierunkowych typu E</t>
  </si>
  <si>
    <t>Przymocowanie do słupków lustra drogowego</t>
  </si>
  <si>
    <t xml:space="preserve">Montaż barier energochłonnych </t>
  </si>
  <si>
    <t>Elementy dróg i ulic</t>
  </si>
  <si>
    <t>Wykonanie ławy betonowej z oporem z betonu C12/15 (B15) (krawężnik, obrzeże, ściek, wpust)</t>
  </si>
  <si>
    <t>Ustawienie krawężników betonowych o wymiarach 20x30  na ławie fundamentowej z oporem</t>
  </si>
  <si>
    <t>Ustawienie obrzeża betonowego 8x30 na ławie fundamentowej z oporem</t>
  </si>
  <si>
    <t>Wykonanie muru oporowego typu L na ławie z kruszywa gr 20 cm.o wysokości do 1m</t>
  </si>
  <si>
    <t>Wykonanie oczepu wraz z montażem poręczy szczeblinkowej</t>
  </si>
  <si>
    <t>Zieleń drogowa</t>
  </si>
  <si>
    <t>Wykonanie trawników siewem, z uprzednim humusowaniem (materiał z rozbiórki) warstwą o grubości 15 cm</t>
  </si>
  <si>
    <t>Wstawienie nowych tabliczek oznakowania sieci.</t>
  </si>
  <si>
    <t>Wymiana hydrantu</t>
  </si>
  <si>
    <t>Regulacja wysokościowa obudowy zaworu gazowego</t>
  </si>
  <si>
    <t>Kanalizacja deszczowa</t>
  </si>
  <si>
    <t>Regulacja wysokościowa studni</t>
  </si>
  <si>
    <t>Budowa wpustu deszczowego</t>
  </si>
  <si>
    <t>Odbudowa kanału deszczowego fi 200</t>
  </si>
  <si>
    <t>Odbudowa kanału deszczowego fi 300</t>
  </si>
  <si>
    <t>Odbudowa kanału deszczowego fi 500</t>
  </si>
  <si>
    <t>Odbudowa kanału deszczowego fi 600</t>
  </si>
  <si>
    <t>Czyszczenie wpustów deszczowych</t>
  </si>
  <si>
    <t>Kanalizacja Sanitarna</t>
  </si>
  <si>
    <t>Teletechnika</t>
  </si>
  <si>
    <t>Regulacja istniejących studni kablowych</t>
  </si>
  <si>
    <t>Zabezpieczenie kabli rurą dwudzielną fi 110</t>
  </si>
  <si>
    <t>Energetyka i oświetlenie drogowe</t>
  </si>
  <si>
    <t>Wymiana przewodu sieci eN oświetlenia drogowego</t>
  </si>
  <si>
    <t>Montaż latarni ulicznych wraz z wykonaniem przyłączy sieci eN</t>
  </si>
  <si>
    <t>kpl.</t>
  </si>
  <si>
    <t>Demontaż wraz z wywozem i utylizacją istniejących słupów energetycznych</t>
  </si>
  <si>
    <t>Zabezpieczenie kabli rurą dwudzielną</t>
  </si>
  <si>
    <t>Wartość kosztorysowa robót (netto)</t>
  </si>
  <si>
    <t>podatek VAT</t>
  </si>
  <si>
    <t>Wartość kosztorysowa robót z podatkiem VAT (brutto)</t>
  </si>
  <si>
    <t>Czyszczenie kanałów</t>
  </si>
  <si>
    <t>Kamerowanie istniejącej sieci</t>
  </si>
  <si>
    <t>Wymiana obudowy zaworu wraz z regulacją.</t>
  </si>
  <si>
    <t>Odtworzenie taśmy lokalizacyjnej nad nową siecią</t>
  </si>
  <si>
    <t xml:space="preserve">Ilość </t>
  </si>
  <si>
    <t>Wykopy wykonywane mechaniczne w gruntach kat. I-IV z transportem i utylizacją</t>
  </si>
  <si>
    <t>Wykonanie koryta mechanicznie wraz z profilowaniem i zagęszczeniem podłoża pod warstwy konstrukcyjne nawierzchni wykonywane mechanicznie w gruncie kat. I-IV</t>
  </si>
  <si>
    <t>Wykonanie poręczy szczeblinkowej wraz z montażem na istniejącym murze oporowym.</t>
  </si>
  <si>
    <t>Podstawa</t>
  </si>
  <si>
    <t>[2]</t>
  </si>
  <si>
    <t>D-01.01.01</t>
  </si>
  <si>
    <t>D-01.02.02</t>
  </si>
  <si>
    <t>D-02.01.01</t>
  </si>
  <si>
    <t>D-02.03.01</t>
  </si>
  <si>
    <t>D-04.01.01</t>
  </si>
  <si>
    <t>D-01.02.04</t>
  </si>
  <si>
    <t>D-04.05.01a</t>
  </si>
  <si>
    <t>D-01.02.01a</t>
  </si>
  <si>
    <t>D-04.03.01</t>
  </si>
  <si>
    <t>D-05.03.05b</t>
  </si>
  <si>
    <t>D-05.03.05a</t>
  </si>
  <si>
    <t>D-05.03.23a</t>
  </si>
  <si>
    <t>D-07.02.01</t>
  </si>
  <si>
    <t>D-07.01.01</t>
  </si>
  <si>
    <t>D-07.05.01</t>
  </si>
  <si>
    <t xml:space="preserve">D-08.01.01b       </t>
  </si>
  <si>
    <t>D-08.03.01</t>
  </si>
  <si>
    <t>D-10.01.01</t>
  </si>
  <si>
    <t>Wykonanie muru oporowego typu L na ławie z betonu C16/20  gr 20 cm.  o wysokości do 2m</t>
  </si>
  <si>
    <t>D-07.06.02</t>
  </si>
  <si>
    <t>D-09.01.01</t>
  </si>
  <si>
    <t>D-03.02.01b</t>
  </si>
  <si>
    <t>Demontaż nieczynnej sieci gazowej</t>
  </si>
  <si>
    <t>D-03.02.01</t>
  </si>
  <si>
    <t>D-07.07.01</t>
  </si>
  <si>
    <t>Balustrady na kładce do Wyspy Młyńskiej</t>
  </si>
  <si>
    <t>Segment balustrady</t>
  </si>
  <si>
    <t>M252-C.1</t>
  </si>
  <si>
    <t>Montaż balustrady [1 segment]</t>
  </si>
  <si>
    <t>Montaż kotew chemicznych</t>
  </si>
  <si>
    <t>Czyszczenie strumieniowo ścierne do drugiego stopnia czystości powierzchni konstrukcji stalowych</t>
  </si>
  <si>
    <t>Powłoka cynkowa</t>
  </si>
  <si>
    <t>Malowanie natryskiem pneumatycznym farbami poliuretanowymi konstrukcji stalowych - powłoka zewnętrzna; kolor konstrukcji stalowej wskazany przez Zamawiającego</t>
  </si>
  <si>
    <t>Frezowanie istniejącej nawierzchni bitumicznej jezdni gr. do 25 cm wraz z  wywiezieniem gruzu i utylizacją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</si>
  <si>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</si>
  <si>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>Malowanie natryskiem pneumatycznym farbami gruntowania konstrukcji stalowych</t>
  </si>
  <si>
    <t>Malowanie natryskiem pneumatycznym farbami poliuretanowymi konstrukcji stalowych - międzywarstwa</t>
  </si>
  <si>
    <t>[6]</t>
  </si>
  <si>
    <t>[7]</t>
  </si>
  <si>
    <t>Rozbiórka istniejącej  podbudowy z kruszywa gr. 20 cm, wraz z wywiezieniem gruzu i utylizacją</t>
  </si>
  <si>
    <t>Rozebranie nawierzchni betonowej gr. 15cm wraz z  transportem i utylizacją</t>
  </si>
  <si>
    <t>Rozebranie poręczy szczeblinkowych wraz z transportem i utylizacją</t>
  </si>
  <si>
    <t xml:space="preserve">Nawierzchnia jezdni </t>
  </si>
  <si>
    <t xml:space="preserve">Mechaniczne oczyszczenie i skropienie emulsją asfaltową na zimno przed ułożeniem warstwy wiążącej, zużycie emulsji 0,8 kg/m2 </t>
  </si>
  <si>
    <t xml:space="preserve">Mechaniczne oczyszczenie i skropienie emulsją asfaltową na zimno przed ułożeniem warstwy wiążącej, zużycie emulsji 0,5 kg/m2 </t>
  </si>
  <si>
    <t>Wykonanie warstwy wiążącej z betonu asfaltowego AC 16 W dla KR2 grubość po zagęszczeniu 8 cm</t>
  </si>
  <si>
    <t>Wykonanie nawierzchni z mieszanki mastyksowo-grysowej SMA11 dla KR2 - warstwa ścieralna - grubość po zagęszczeniu 4 cm</t>
  </si>
  <si>
    <t xml:space="preserve">Wykonanie warstwy z dowozu mieszanki stabilizowanej spoiwem hydraulicznym C1,5/2 - gr. 10 cm </t>
  </si>
  <si>
    <t xml:space="preserve">Wykonanie warstwy z dowozu mieszanki stabilizowanej spoiwem hydraulicznym C1,5/2 - gr. 15 cm </t>
  </si>
  <si>
    <t xml:space="preserve">Oznakowanie poziome grubowarstwowe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</si>
  <si>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</si>
  <si>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</si>
  <si>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</si>
  <si>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</si>
  <si>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</si>
  <si>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</si>
  <si>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</si>
  <si>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</si>
  <si>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</si>
  <si>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</si>
  <si>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</si>
  <si>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</si>
  <si>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</si>
  <si>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</si>
  <si>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</si>
  <si>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</si>
  <si>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</si>
  <si>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</si>
  <si>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</si>
  <si>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</si>
  <si>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</si>
  <si>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</si>
  <si>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</si>
  <si>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</si>
  <si>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</si>
  <si>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</si>
  <si>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</si>
  <si>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</si>
  <si>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</si>
  <si>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Nawierzchnia chodników i parkingów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</si>
  <si>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</si>
  <si>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</si>
  <si>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</si>
  <si>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</si>
  <si>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</si>
  <si>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</si>
  <si>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</si>
  <si>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</si>
  <si>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</si>
  <si>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</si>
  <si>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</si>
  <si>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</si>
  <si>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</si>
  <si>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</si>
  <si>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</si>
  <si>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</si>
  <si>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</si>
  <si>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Sieć wodociągowa</t>
  </si>
  <si>
    <t>Sieć gazowa</t>
  </si>
  <si>
    <t>47.</t>
  </si>
  <si>
    <t>48.</t>
  </si>
  <si>
    <t>49.</t>
  </si>
  <si>
    <t>50.</t>
  </si>
  <si>
    <t>51.</t>
  </si>
  <si>
    <t>52.</t>
  </si>
  <si>
    <t>53.</t>
  </si>
  <si>
    <t>54.</t>
  </si>
  <si>
    <t>Regulacja wysokościowa studni fi 1000</t>
  </si>
  <si>
    <t>Odbudowa zwieńczenia studni do 1m wysokości wraz z wymianą włazu na D400 i regulacją</t>
  </si>
  <si>
    <t>Regulacja wysokościowa studni fi 1000 wraz z wymianą włazu na D400</t>
  </si>
  <si>
    <t>Regulacja wysokościowa wpustu deszczowego i wraz z wymianą rusztu na D400 z zabezpieczeniem</t>
  </si>
  <si>
    <t>Montaż studni fi 1500</t>
  </si>
  <si>
    <t>Czyszczenie studni fi 1000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</si>
  <si>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</si>
  <si>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</si>
  <si>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</si>
  <si>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</si>
  <si>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</si>
  <si>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</si>
  <si>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</si>
  <si>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</si>
  <si>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</si>
  <si>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</si>
  <si>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</si>
  <si>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</si>
  <si>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</si>
  <si>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</si>
  <si>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Regulacja wysokościowa studni wraz z wymianą włazu na D400</t>
  </si>
  <si>
    <t>69.</t>
  </si>
  <si>
    <t>70.</t>
  </si>
  <si>
    <t>71.</t>
  </si>
  <si>
    <t xml:space="preserve">Odbudowa studni kablowych wraz z wymianą włazu i regulacją </t>
  </si>
  <si>
    <t>72.</t>
  </si>
  <si>
    <t>73.</t>
  </si>
  <si>
    <t>74.</t>
  </si>
  <si>
    <t>75.</t>
  </si>
  <si>
    <t>76.</t>
  </si>
  <si>
    <t>77.</t>
  </si>
  <si>
    <t>78.</t>
  </si>
  <si>
    <t>Montaż balustrad - wg dokumentacji Zamawiającego  (wycena segmentu balustrady wg załączonej tabeli w zakładce "segment balustrady")</t>
  </si>
  <si>
    <t>Wartość kosztorysowa pozycji 78 (netto)</t>
  </si>
  <si>
    <t>Montaż balustrad przy kładce dla pieszych - Wyspa Młyńska</t>
  </si>
  <si>
    <t>Ściek z koski kamiennej 9x11</t>
  </si>
  <si>
    <t>KOSZTORYS OFERTOWY</t>
  </si>
  <si>
    <t>Odbudowa drogi wojewódzkiej nr 390 w m. Lądek Zdrój od km 25+910 do km 27+200</t>
  </si>
  <si>
    <t>D-04.04.02b</t>
  </si>
  <si>
    <t>D-06.03.02</t>
  </si>
  <si>
    <t>D-08.01.01b                     D-08.03.01            D-08.05.00</t>
  </si>
  <si>
    <t>D-08.05.00                 D-08.05.03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</si>
</sst>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"/>
    <numFmt numFmtId="165" formatCode="[$-415]General"/>
    <numFmt numFmtId="166" formatCode="[$-415]#,##0.00"/>
    <numFmt numFmtId="167" formatCode="#,##0.00_ ;\-#,##0.00\ 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26"/>
      </patternFill>
    </fill>
    <fill>
      <patternFill patternType="solid">
        <fgColor theme="5" tint="0.39997558519241921"/>
        <b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0" fontId="3" fillId="0" borderId="0"/>
    <xf numFmtId="165" fontId="4" fillId="0" borderId="0"/>
    <xf numFmtId="0" fontId="1" fillId="0" borderId="0"/>
  </cellStyleXfs>
  <cellXfs count="65">
    <xf numFmtId="0" fontId="0" fillId="0" borderId="0" xfId="0"/>
    <xf numFmtId="0" fontId="6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167" fontId="10" fillId="0" borderId="1" xfId="1" applyNumberFormat="1" applyFont="1" applyFill="1" applyBorder="1" applyAlignment="1" applyProtection="1">
      <alignment horizontal="center" vertical="center"/>
    </xf>
    <xf numFmtId="43" fontId="10" fillId="0" borderId="1" xfId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" fontId="11" fillId="0" borderId="5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left" vertical="center" wrapText="1"/>
    </xf>
    <xf numFmtId="0" fontId="10" fillId="0" borderId="1" xfId="3" applyFont="1" applyBorder="1" applyAlignment="1">
      <alignment horizontal="left" vertical="center" wrapText="1"/>
    </xf>
    <xf numFmtId="166" fontId="10" fillId="0" borderId="1" xfId="4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left" vertical="center" wrapText="1"/>
    </xf>
    <xf numFmtId="0" fontId="10" fillId="0" borderId="1" xfId="5" applyFont="1" applyBorder="1" applyAlignment="1">
      <alignment horizontal="center" vertical="center" wrapText="1"/>
    </xf>
    <xf numFmtId="43" fontId="11" fillId="0" borderId="1" xfId="0" applyNumberFormat="1" applyFont="1" applyBorder="1" applyAlignment="1">
      <alignment horizontal="right" vertical="center"/>
    </xf>
    <xf numFmtId="0" fontId="9" fillId="0" borderId="3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10" fillId="0" borderId="1" xfId="2" applyNumberFormat="1" applyFont="1" applyFill="1" applyBorder="1" applyAlignment="1" applyProtection="1">
      <alignment horizontal="center" vertical="center" wrapText="1"/>
    </xf>
    <xf numFmtId="0" fontId="11" fillId="0" borderId="0" xfId="0" applyFont="1"/>
    <xf numFmtId="4" fontId="11" fillId="0" borderId="1" xfId="0" applyNumberFormat="1" applyFont="1" applyBorder="1" applyAlignment="1">
      <alignment horizontal="center" vertical="center"/>
    </xf>
    <xf numFmtId="43" fontId="11" fillId="0" borderId="3" xfId="0" applyNumberFormat="1" applyFont="1" applyBorder="1" applyAlignment="1">
      <alignment horizontal="right" vertical="center"/>
    </xf>
    <xf numFmtId="1" fontId="9" fillId="4" borderId="4" xfId="0" applyNumberFormat="1" applyFont="1" applyFill="1" applyBorder="1" applyAlignment="1">
      <alignment horizontal="center" vertical="center" wrapText="1"/>
    </xf>
    <xf numFmtId="49" fontId="10" fillId="4" borderId="8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43" fontId="10" fillId="0" borderId="8" xfId="1" applyFont="1" applyFill="1" applyBorder="1" applyAlignment="1" applyProtection="1">
      <alignment horizontal="center" vertical="center"/>
    </xf>
    <xf numFmtId="1" fontId="10" fillId="0" borderId="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5" applyFont="1" applyBorder="1" applyAlignment="1">
      <alignment horizontal="left" vertical="center" wrapText="1"/>
    </xf>
    <xf numFmtId="0" fontId="10" fillId="0" borderId="10" xfId="5" applyFont="1" applyBorder="1" applyAlignment="1">
      <alignment horizontal="center" vertical="center" wrapText="1"/>
    </xf>
    <xf numFmtId="3" fontId="10" fillId="0" borderId="10" xfId="4" applyNumberFormat="1" applyFont="1" applyBorder="1" applyAlignment="1">
      <alignment horizontal="center" vertical="center" wrapText="1"/>
    </xf>
    <xf numFmtId="167" fontId="10" fillId="0" borderId="10" xfId="1" applyNumberFormat="1" applyFont="1" applyFill="1" applyBorder="1" applyAlignment="1" applyProtection="1">
      <alignment horizontal="center" vertical="center"/>
    </xf>
    <xf numFmtId="43" fontId="10" fillId="0" borderId="11" xfId="1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164" fontId="10" fillId="0" borderId="3" xfId="2" applyNumberFormat="1" applyFont="1" applyFill="1" applyBorder="1" applyAlignment="1" applyProtection="1">
      <alignment horizontal="center" vertical="center" wrapText="1"/>
    </xf>
    <xf numFmtId="164" fontId="10" fillId="0" borderId="12" xfId="2" applyNumberFormat="1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7" fillId="0" borderId="14" xfId="0" applyNumberFormat="1" applyFont="1" applyBorder="1" applyAlignment="1">
      <alignment horizontal="center" vertical="center" wrapText="1"/>
    </xf>
    <xf numFmtId="0" fontId="9" fillId="0" borderId="14" xfId="2" applyNumberFormat="1" applyFont="1" applyFill="1" applyBorder="1" applyAlignment="1" applyProtection="1">
      <alignment horizontal="center" vertical="center" wrapText="1"/>
    </xf>
    <xf numFmtId="0" fontId="9" fillId="0" borderId="15" xfId="2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10" xfId="0" applyFont="1" applyBorder="1" applyAlignment="1">
      <alignment horizontal="left" vertical="center"/>
    </xf>
    <xf numFmtId="49" fontId="9" fillId="4" borderId="1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</cellXfs>
  <cellStyles count="6">
    <cellStyle name="Dziesiętny" xfId="1" builtinId="3"/>
    <cellStyle name="Excel Built-in Normal" xfId="4" xr:uid="{1F73FDC5-55DD-4EA2-AE5A-CBAEC1070B6E}"/>
    <cellStyle name="Normalny" xfId="0" builtinId="0"/>
    <cellStyle name="Normalny 10 2 2 2 2 4" xfId="5" xr:uid="{81E309ED-0A0D-49AA-9539-BDA77393448E}"/>
    <cellStyle name="Normalny 19" xfId="3" xr:uid="{148F0283-E8C4-4321-B47D-0AFA66CE9E1E}"/>
    <cellStyle name="Normalny 5 2" xfId="2" xr:uid="{A82D8F54-B1DE-479F-9175-A930BEBAB8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616DA-7738-4587-B497-B655CF885E26}">
  <dimension ref="A1:G101"/>
  <sheetViews>
    <sheetView tabSelected="1" view="pageBreakPreview" zoomScale="145" zoomScaleNormal="160" zoomScaleSheetLayoutView="145" workbookViewId="0">
      <selection activeCell="E90" sqref="E90"/>
    </sheetView>
  </sheetViews>
  <sheetFormatPr defaultColWidth="9.140625" defaultRowHeight="15" x14ac:dyDescent="0.25"/>
  <cols>
    <col min="1" max="1" width="9.140625" style="1"/>
    <col min="2" max="2" width="14.7109375" style="1" customWidth="1"/>
    <col min="3" max="3" width="52.42578125" style="31" customWidth="1"/>
    <col min="4" max="4" width="9.140625" style="1"/>
    <col min="5" max="5" width="11" style="1" customWidth="1"/>
    <col min="6" max="6" width="10" style="1" bestFit="1" customWidth="1"/>
    <col min="7" max="7" width="14.28515625" style="1" customWidth="1"/>
    <col min="8" max="16384" width="9.140625" style="1"/>
  </cols>
  <sheetData>
    <row r="1" spans="1:7" s="57" customFormat="1" ht="15.6" x14ac:dyDescent="0.25">
      <c r="A1" s="62" t="s">
        <v>227</v>
      </c>
      <c r="B1" s="62"/>
      <c r="C1" s="62"/>
      <c r="D1" s="62"/>
      <c r="E1" s="62"/>
      <c r="F1" s="62"/>
      <c r="G1" s="62"/>
    </row>
    <row r="3" spans="1:7" ht="18.75" customHeight="1" thickBot="1" x14ac:dyDescent="0.3">
      <c r="A3" s="60" t="s">
        <v>228</v>
      </c>
      <c r="B3" s="60"/>
      <c r="C3" s="60"/>
      <c r="D3" s="60"/>
      <c r="E3" s="60"/>
      <c r="F3" s="60"/>
      <c r="G3" s="60"/>
    </row>
    <row r="4" spans="1:7" ht="26.25" thickBot="1" x14ac:dyDescent="0.3">
      <c r="A4" s="52" t="s">
        <v>0</v>
      </c>
      <c r="B4" s="53" t="s">
        <v>82</v>
      </c>
      <c r="C4" s="53" t="s">
        <v>1</v>
      </c>
      <c r="D4" s="53" t="s">
        <v>2</v>
      </c>
      <c r="E4" s="54" t="s">
        <v>78</v>
      </c>
      <c r="F4" s="55" t="s">
        <v>3</v>
      </c>
      <c r="G4" s="56" t="s">
        <v>4</v>
      </c>
    </row>
    <row r="5" spans="1:7" ht="13.9" x14ac:dyDescent="0.25">
      <c r="A5" s="47" t="s">
        <v>5</v>
      </c>
      <c r="B5" s="48" t="s">
        <v>83</v>
      </c>
      <c r="C5" s="48" t="s">
        <v>6</v>
      </c>
      <c r="D5" s="48" t="s">
        <v>7</v>
      </c>
      <c r="E5" s="49" t="s">
        <v>8</v>
      </c>
      <c r="F5" s="50" t="s">
        <v>121</v>
      </c>
      <c r="G5" s="51" t="s">
        <v>122</v>
      </c>
    </row>
    <row r="6" spans="1:7" ht="13.9" x14ac:dyDescent="0.25">
      <c r="A6" s="36"/>
      <c r="B6" s="11"/>
      <c r="C6" s="59" t="s">
        <v>9</v>
      </c>
      <c r="D6" s="59"/>
      <c r="E6" s="59"/>
      <c r="F6" s="12"/>
      <c r="G6" s="37"/>
    </row>
    <row r="7" spans="1:7" ht="18" customHeight="1" x14ac:dyDescent="0.25">
      <c r="A7" s="38" t="s">
        <v>134</v>
      </c>
      <c r="B7" s="14" t="s">
        <v>84</v>
      </c>
      <c r="C7" s="20" t="s">
        <v>10</v>
      </c>
      <c r="D7" s="34" t="s">
        <v>11</v>
      </c>
      <c r="E7" s="22">
        <v>1.29</v>
      </c>
      <c r="F7" s="18"/>
      <c r="G7" s="39">
        <f t="shared" ref="G7:G12" si="0">ROUND(E7*F7,2)</f>
        <v>0</v>
      </c>
    </row>
    <row r="8" spans="1:7" ht="28.5" customHeight="1" x14ac:dyDescent="0.25">
      <c r="A8" s="38" t="s">
        <v>135</v>
      </c>
      <c r="B8" s="14" t="s">
        <v>85</v>
      </c>
      <c r="C8" s="15" t="s">
        <v>12</v>
      </c>
      <c r="D8" s="23" t="s">
        <v>28</v>
      </c>
      <c r="E8" s="17">
        <v>150</v>
      </c>
      <c r="F8" s="18"/>
      <c r="G8" s="39">
        <f t="shared" si="0"/>
        <v>0</v>
      </c>
    </row>
    <row r="9" spans="1:7" ht="30" customHeight="1" x14ac:dyDescent="0.25">
      <c r="A9" s="38" t="s">
        <v>136</v>
      </c>
      <c r="B9" s="14" t="s">
        <v>86</v>
      </c>
      <c r="C9" s="15" t="s">
        <v>79</v>
      </c>
      <c r="D9" s="23" t="s">
        <v>28</v>
      </c>
      <c r="E9" s="17">
        <f>1300*4*0.2+300</f>
        <v>1340</v>
      </c>
      <c r="F9" s="18"/>
      <c r="G9" s="39">
        <f t="shared" si="0"/>
        <v>0</v>
      </c>
    </row>
    <row r="10" spans="1:7" ht="43.15" customHeight="1" x14ac:dyDescent="0.25">
      <c r="A10" s="38" t="s">
        <v>137</v>
      </c>
      <c r="B10" s="14" t="s">
        <v>87</v>
      </c>
      <c r="C10" s="15" t="s">
        <v>13</v>
      </c>
      <c r="D10" s="23" t="s">
        <v>28</v>
      </c>
      <c r="E10" s="17">
        <v>500</v>
      </c>
      <c r="F10" s="18"/>
      <c r="G10" s="39">
        <f t="shared" si="0"/>
        <v>0</v>
      </c>
    </row>
    <row r="11" spans="1:7" ht="46.5" customHeight="1" x14ac:dyDescent="0.25">
      <c r="A11" s="38" t="s">
        <v>138</v>
      </c>
      <c r="B11" s="14" t="s">
        <v>88</v>
      </c>
      <c r="C11" s="15" t="s">
        <v>80</v>
      </c>
      <c r="D11" s="23" t="s">
        <v>28</v>
      </c>
      <c r="E11" s="17">
        <f>E17*0.07</f>
        <v>637.00000000000011</v>
      </c>
      <c r="F11" s="18"/>
      <c r="G11" s="39">
        <f t="shared" si="0"/>
        <v>0</v>
      </c>
    </row>
    <row r="12" spans="1:7" ht="18.75" customHeight="1" x14ac:dyDescent="0.25">
      <c r="A12" s="38" t="s">
        <v>139</v>
      </c>
      <c r="B12" s="14" t="s">
        <v>91</v>
      </c>
      <c r="C12" s="15" t="s">
        <v>14</v>
      </c>
      <c r="D12" s="23" t="s">
        <v>26</v>
      </c>
      <c r="E12" s="17">
        <v>15</v>
      </c>
      <c r="F12" s="18"/>
      <c r="G12" s="39">
        <f t="shared" si="0"/>
        <v>0</v>
      </c>
    </row>
    <row r="13" spans="1:7" x14ac:dyDescent="0.25">
      <c r="A13" s="36"/>
      <c r="B13" s="24"/>
      <c r="C13" s="59" t="s">
        <v>15</v>
      </c>
      <c r="D13" s="59"/>
      <c r="E13" s="59"/>
      <c r="F13" s="12"/>
      <c r="G13" s="37"/>
    </row>
    <row r="14" spans="1:7" ht="30" customHeight="1" x14ac:dyDescent="0.25">
      <c r="A14" s="38" t="s">
        <v>140</v>
      </c>
      <c r="B14" s="14" t="s">
        <v>89</v>
      </c>
      <c r="C14" s="15" t="s">
        <v>16</v>
      </c>
      <c r="D14" s="23" t="s">
        <v>17</v>
      </c>
      <c r="E14" s="17">
        <f>1300*2.1</f>
        <v>2730</v>
      </c>
      <c r="F14" s="18"/>
      <c r="G14" s="39">
        <f t="shared" ref="G14:G60" si="1">ROUND(E14*F14,2)</f>
        <v>0</v>
      </c>
    </row>
    <row r="15" spans="1:7" ht="30" customHeight="1" x14ac:dyDescent="0.25">
      <c r="A15" s="38" t="s">
        <v>141</v>
      </c>
      <c r="B15" s="14" t="s">
        <v>89</v>
      </c>
      <c r="C15" s="15" t="s">
        <v>18</v>
      </c>
      <c r="D15" s="23" t="s">
        <v>17</v>
      </c>
      <c r="E15" s="17">
        <f>1300*1.7</f>
        <v>2210</v>
      </c>
      <c r="F15" s="18"/>
      <c r="G15" s="39">
        <f t="shared" si="1"/>
        <v>0</v>
      </c>
    </row>
    <row r="16" spans="1:7" ht="18.75" customHeight="1" x14ac:dyDescent="0.25">
      <c r="A16" s="38" t="s">
        <v>142</v>
      </c>
      <c r="B16" s="14" t="s">
        <v>89</v>
      </c>
      <c r="C16" s="15" t="s">
        <v>19</v>
      </c>
      <c r="D16" s="23" t="s">
        <v>28</v>
      </c>
      <c r="E16" s="17">
        <f>(E14+E15)*0.07</f>
        <v>345.8</v>
      </c>
      <c r="F16" s="18"/>
      <c r="G16" s="39">
        <f t="shared" si="1"/>
        <v>0</v>
      </c>
    </row>
    <row r="17" spans="1:7" ht="27.75" customHeight="1" x14ac:dyDescent="0.25">
      <c r="A17" s="38" t="s">
        <v>143</v>
      </c>
      <c r="B17" s="14" t="s">
        <v>89</v>
      </c>
      <c r="C17" s="25" t="s">
        <v>117</v>
      </c>
      <c r="D17" s="23" t="s">
        <v>21</v>
      </c>
      <c r="E17" s="17">
        <f>1300*7</f>
        <v>9100</v>
      </c>
      <c r="F17" s="18"/>
      <c r="G17" s="39">
        <f t="shared" si="1"/>
        <v>0</v>
      </c>
    </row>
    <row r="18" spans="1:7" ht="32.25" customHeight="1" x14ac:dyDescent="0.25">
      <c r="A18" s="38" t="s">
        <v>144</v>
      </c>
      <c r="B18" s="14" t="s">
        <v>89</v>
      </c>
      <c r="C18" s="25" t="s">
        <v>20</v>
      </c>
      <c r="D18" s="23" t="s">
        <v>21</v>
      </c>
      <c r="E18" s="17">
        <v>410</v>
      </c>
      <c r="F18" s="18"/>
      <c r="G18" s="39">
        <f t="shared" si="1"/>
        <v>0</v>
      </c>
    </row>
    <row r="19" spans="1:7" ht="27" customHeight="1" x14ac:dyDescent="0.25">
      <c r="A19" s="38" t="s">
        <v>145</v>
      </c>
      <c r="B19" s="14" t="s">
        <v>89</v>
      </c>
      <c r="C19" s="25" t="s">
        <v>123</v>
      </c>
      <c r="D19" s="23" t="s">
        <v>21</v>
      </c>
      <c r="E19" s="17">
        <f>E17</f>
        <v>9100</v>
      </c>
      <c r="F19" s="18"/>
      <c r="G19" s="39">
        <f t="shared" si="1"/>
        <v>0</v>
      </c>
    </row>
    <row r="20" spans="1:7" ht="29.25" customHeight="1" x14ac:dyDescent="0.25">
      <c r="A20" s="38" t="s">
        <v>146</v>
      </c>
      <c r="B20" s="14" t="s">
        <v>89</v>
      </c>
      <c r="C20" s="15" t="s">
        <v>22</v>
      </c>
      <c r="D20" s="23" t="s">
        <v>21</v>
      </c>
      <c r="E20" s="17">
        <v>3437</v>
      </c>
      <c r="F20" s="18"/>
      <c r="G20" s="39">
        <f t="shared" si="1"/>
        <v>0</v>
      </c>
    </row>
    <row r="21" spans="1:7" ht="32.25" customHeight="1" x14ac:dyDescent="0.25">
      <c r="A21" s="38" t="s">
        <v>147</v>
      </c>
      <c r="B21" s="14" t="s">
        <v>89</v>
      </c>
      <c r="C21" s="15" t="s">
        <v>23</v>
      </c>
      <c r="D21" s="23" t="s">
        <v>21</v>
      </c>
      <c r="E21" s="17">
        <v>100</v>
      </c>
      <c r="F21" s="18"/>
      <c r="G21" s="39">
        <f t="shared" si="1"/>
        <v>0</v>
      </c>
    </row>
    <row r="22" spans="1:7" ht="32.25" customHeight="1" x14ac:dyDescent="0.25">
      <c r="A22" s="38" t="s">
        <v>148</v>
      </c>
      <c r="B22" s="14" t="s">
        <v>89</v>
      </c>
      <c r="C22" s="15" t="s">
        <v>124</v>
      </c>
      <c r="D22" s="23" t="s">
        <v>28</v>
      </c>
      <c r="E22" s="17">
        <f>50*0.2</f>
        <v>10</v>
      </c>
      <c r="F22" s="18"/>
      <c r="G22" s="39">
        <f t="shared" si="1"/>
        <v>0</v>
      </c>
    </row>
    <row r="23" spans="1:7" ht="30.75" customHeight="1" x14ac:dyDescent="0.25">
      <c r="A23" s="38" t="s">
        <v>149</v>
      </c>
      <c r="B23" s="14" t="s">
        <v>89</v>
      </c>
      <c r="C23" s="15" t="s">
        <v>25</v>
      </c>
      <c r="D23" s="23" t="s">
        <v>26</v>
      </c>
      <c r="E23" s="17">
        <v>30</v>
      </c>
      <c r="F23" s="18"/>
      <c r="G23" s="39">
        <f t="shared" si="1"/>
        <v>0</v>
      </c>
    </row>
    <row r="24" spans="1:7" ht="30" customHeight="1" x14ac:dyDescent="0.25">
      <c r="A24" s="38" t="s">
        <v>150</v>
      </c>
      <c r="B24" s="14" t="s">
        <v>89</v>
      </c>
      <c r="C24" s="15" t="s">
        <v>125</v>
      </c>
      <c r="D24" s="23" t="s">
        <v>17</v>
      </c>
      <c r="E24" s="17">
        <v>450</v>
      </c>
      <c r="F24" s="18"/>
      <c r="G24" s="39">
        <f t="shared" si="1"/>
        <v>0</v>
      </c>
    </row>
    <row r="25" spans="1:7" x14ac:dyDescent="0.25">
      <c r="A25" s="38" t="s">
        <v>151</v>
      </c>
      <c r="B25" s="14" t="s">
        <v>89</v>
      </c>
      <c r="C25" s="15" t="s">
        <v>27</v>
      </c>
      <c r="D25" s="23" t="s">
        <v>28</v>
      </c>
      <c r="E25" s="17">
        <v>35</v>
      </c>
      <c r="F25" s="18"/>
      <c r="G25" s="39">
        <f t="shared" si="1"/>
        <v>0</v>
      </c>
    </row>
    <row r="26" spans="1:7" ht="31.5" customHeight="1" x14ac:dyDescent="0.25">
      <c r="A26" s="38" t="s">
        <v>152</v>
      </c>
      <c r="B26" s="14" t="s">
        <v>89</v>
      </c>
      <c r="C26" s="15" t="s">
        <v>29</v>
      </c>
      <c r="D26" s="23" t="s">
        <v>17</v>
      </c>
      <c r="E26" s="17">
        <v>70</v>
      </c>
      <c r="F26" s="18"/>
      <c r="G26" s="39">
        <f t="shared" si="1"/>
        <v>0</v>
      </c>
    </row>
    <row r="27" spans="1:7" x14ac:dyDescent="0.25">
      <c r="A27" s="36"/>
      <c r="B27" s="24"/>
      <c r="C27" s="59" t="s">
        <v>126</v>
      </c>
      <c r="D27" s="59"/>
      <c r="E27" s="59"/>
      <c r="F27" s="12"/>
      <c r="G27" s="37"/>
    </row>
    <row r="28" spans="1:7" ht="36" customHeight="1" x14ac:dyDescent="0.25">
      <c r="A28" s="38" t="s">
        <v>153</v>
      </c>
      <c r="B28" s="14" t="s">
        <v>90</v>
      </c>
      <c r="C28" s="20" t="s">
        <v>30</v>
      </c>
      <c r="D28" s="23" t="s">
        <v>21</v>
      </c>
      <c r="E28" s="17">
        <f>E29</f>
        <v>9360</v>
      </c>
      <c r="F28" s="18"/>
      <c r="G28" s="39">
        <f t="shared" si="1"/>
        <v>0</v>
      </c>
    </row>
    <row r="29" spans="1:7" ht="33" customHeight="1" x14ac:dyDescent="0.25">
      <c r="A29" s="38" t="s">
        <v>154</v>
      </c>
      <c r="B29" s="14" t="s">
        <v>229</v>
      </c>
      <c r="C29" s="15" t="s">
        <v>31</v>
      </c>
      <c r="D29" s="23" t="s">
        <v>21</v>
      </c>
      <c r="E29" s="17">
        <f>E31+1300*0.2</f>
        <v>9360</v>
      </c>
      <c r="F29" s="18"/>
      <c r="G29" s="39">
        <f t="shared" si="1"/>
        <v>0</v>
      </c>
    </row>
    <row r="30" spans="1:7" ht="35.25" customHeight="1" x14ac:dyDescent="0.25">
      <c r="A30" s="38" t="s">
        <v>155</v>
      </c>
      <c r="B30" s="14" t="s">
        <v>92</v>
      </c>
      <c r="C30" s="15" t="s">
        <v>127</v>
      </c>
      <c r="D30" s="23" t="s">
        <v>21</v>
      </c>
      <c r="E30" s="17">
        <f>E32+1300*0.2</f>
        <v>9360</v>
      </c>
      <c r="F30" s="18"/>
      <c r="G30" s="39">
        <f t="shared" si="1"/>
        <v>0</v>
      </c>
    </row>
    <row r="31" spans="1:7" ht="31.5" customHeight="1" x14ac:dyDescent="0.25">
      <c r="A31" s="38" t="s">
        <v>156</v>
      </c>
      <c r="B31" s="14" t="s">
        <v>93</v>
      </c>
      <c r="C31" s="15" t="s">
        <v>129</v>
      </c>
      <c r="D31" s="23" t="s">
        <v>21</v>
      </c>
      <c r="E31" s="17">
        <f>E33</f>
        <v>9100</v>
      </c>
      <c r="F31" s="18"/>
      <c r="G31" s="39">
        <f t="shared" si="1"/>
        <v>0</v>
      </c>
    </row>
    <row r="32" spans="1:7" ht="32.25" customHeight="1" x14ac:dyDescent="0.25">
      <c r="A32" s="38" t="s">
        <v>157</v>
      </c>
      <c r="B32" s="14" t="s">
        <v>92</v>
      </c>
      <c r="C32" s="15" t="s">
        <v>128</v>
      </c>
      <c r="D32" s="23" t="s">
        <v>21</v>
      </c>
      <c r="E32" s="17">
        <f>1300*7</f>
        <v>9100</v>
      </c>
      <c r="F32" s="18"/>
      <c r="G32" s="39">
        <f t="shared" si="1"/>
        <v>0</v>
      </c>
    </row>
    <row r="33" spans="1:7" ht="30" customHeight="1" x14ac:dyDescent="0.25">
      <c r="A33" s="38" t="s">
        <v>158</v>
      </c>
      <c r="B33" s="14" t="s">
        <v>94</v>
      </c>
      <c r="C33" s="15" t="s">
        <v>130</v>
      </c>
      <c r="D33" s="23" t="s">
        <v>21</v>
      </c>
      <c r="E33" s="17">
        <f>1300*7</f>
        <v>9100</v>
      </c>
      <c r="F33" s="18"/>
      <c r="G33" s="39">
        <f t="shared" si="1"/>
        <v>0</v>
      </c>
    </row>
    <row r="34" spans="1:7" x14ac:dyDescent="0.25">
      <c r="A34" s="36"/>
      <c r="B34" s="24"/>
      <c r="C34" s="59" t="s">
        <v>163</v>
      </c>
      <c r="D34" s="59"/>
      <c r="E34" s="59"/>
      <c r="F34" s="12"/>
      <c r="G34" s="37"/>
    </row>
    <row r="35" spans="1:7" ht="27.75" customHeight="1" x14ac:dyDescent="0.25">
      <c r="A35" s="38" t="s">
        <v>159</v>
      </c>
      <c r="B35" s="14" t="s">
        <v>90</v>
      </c>
      <c r="C35" s="15" t="s">
        <v>131</v>
      </c>
      <c r="D35" s="23" t="s">
        <v>21</v>
      </c>
      <c r="E35" s="26">
        <v>3550</v>
      </c>
      <c r="F35" s="18"/>
      <c r="G35" s="39">
        <f t="shared" ref="G35" si="2">ROUND(E35*F35,2)</f>
        <v>0</v>
      </c>
    </row>
    <row r="36" spans="1:7" ht="36.75" customHeight="1" x14ac:dyDescent="0.25">
      <c r="A36" s="38" t="s">
        <v>160</v>
      </c>
      <c r="B36" s="14" t="s">
        <v>229</v>
      </c>
      <c r="C36" s="15" t="s">
        <v>32</v>
      </c>
      <c r="D36" s="23" t="s">
        <v>21</v>
      </c>
      <c r="E36" s="26">
        <v>3550</v>
      </c>
      <c r="F36" s="18"/>
      <c r="G36" s="39">
        <f t="shared" ref="G36:G37" si="3">ROUND(E36*F36,2)</f>
        <v>0</v>
      </c>
    </row>
    <row r="37" spans="1:7" ht="30.75" customHeight="1" x14ac:dyDescent="0.25">
      <c r="A37" s="38" t="s">
        <v>161</v>
      </c>
      <c r="B37" s="14" t="s">
        <v>95</v>
      </c>
      <c r="C37" s="15" t="s">
        <v>33</v>
      </c>
      <c r="D37" s="23" t="s">
        <v>21</v>
      </c>
      <c r="E37" s="26">
        <v>3550</v>
      </c>
      <c r="F37" s="18"/>
      <c r="G37" s="39">
        <f t="shared" si="3"/>
        <v>0</v>
      </c>
    </row>
    <row r="38" spans="1:7" ht="25.5" customHeight="1" x14ac:dyDescent="0.25">
      <c r="A38" s="38" t="s">
        <v>162</v>
      </c>
      <c r="B38" s="14" t="s">
        <v>90</v>
      </c>
      <c r="C38" s="15" t="s">
        <v>132</v>
      </c>
      <c r="D38" s="23" t="s">
        <v>21</v>
      </c>
      <c r="E38" s="26">
        <v>350</v>
      </c>
      <c r="F38" s="18"/>
      <c r="G38" s="39">
        <f t="shared" ref="G38:G40" si="4">ROUND(E38*F38,2)</f>
        <v>0</v>
      </c>
    </row>
    <row r="39" spans="1:7" ht="29.25" customHeight="1" x14ac:dyDescent="0.25">
      <c r="A39" s="38" t="s">
        <v>164</v>
      </c>
      <c r="B39" s="14" t="s">
        <v>229</v>
      </c>
      <c r="C39" s="15" t="s">
        <v>32</v>
      </c>
      <c r="D39" s="23" t="s">
        <v>21</v>
      </c>
      <c r="E39" s="26">
        <v>350</v>
      </c>
      <c r="F39" s="18"/>
      <c r="G39" s="39">
        <f t="shared" si="4"/>
        <v>0</v>
      </c>
    </row>
    <row r="40" spans="1:7" ht="30.75" customHeight="1" x14ac:dyDescent="0.25">
      <c r="A40" s="38" t="s">
        <v>165</v>
      </c>
      <c r="B40" s="14" t="s">
        <v>95</v>
      </c>
      <c r="C40" s="15" t="s">
        <v>33</v>
      </c>
      <c r="D40" s="23" t="s">
        <v>21</v>
      </c>
      <c r="E40" s="26">
        <v>350</v>
      </c>
      <c r="F40" s="18"/>
      <c r="G40" s="39">
        <f t="shared" si="4"/>
        <v>0</v>
      </c>
    </row>
    <row r="41" spans="1:7" x14ac:dyDescent="0.25">
      <c r="A41" s="36"/>
      <c r="B41" s="24"/>
      <c r="C41" s="59" t="s">
        <v>34</v>
      </c>
      <c r="D41" s="59"/>
      <c r="E41" s="59"/>
      <c r="F41" s="12"/>
      <c r="G41" s="37"/>
    </row>
    <row r="42" spans="1:7" ht="45" customHeight="1" x14ac:dyDescent="0.25">
      <c r="A42" s="40" t="s">
        <v>166</v>
      </c>
      <c r="B42" s="14" t="s">
        <v>230</v>
      </c>
      <c r="C42" s="20" t="s">
        <v>35</v>
      </c>
      <c r="D42" s="23" t="s">
        <v>21</v>
      </c>
      <c r="E42" s="26">
        <v>200</v>
      </c>
      <c r="F42" s="18"/>
      <c r="G42" s="39">
        <f t="shared" ref="G42" si="5">ROUND(E42*F42,2)</f>
        <v>0</v>
      </c>
    </row>
    <row r="43" spans="1:7" x14ac:dyDescent="0.25">
      <c r="A43" s="36"/>
      <c r="B43" s="11"/>
      <c r="C43" s="59" t="s">
        <v>36</v>
      </c>
      <c r="D43" s="59"/>
      <c r="E43" s="59"/>
      <c r="F43" s="12"/>
      <c r="G43" s="37"/>
    </row>
    <row r="44" spans="1:7" ht="40.5" customHeight="1" x14ac:dyDescent="0.25">
      <c r="A44" s="38" t="s">
        <v>167</v>
      </c>
      <c r="B44" s="14" t="s">
        <v>96</v>
      </c>
      <c r="C44" s="15" t="s">
        <v>37</v>
      </c>
      <c r="D44" s="23" t="s">
        <v>26</v>
      </c>
      <c r="E44" s="26">
        <v>30</v>
      </c>
      <c r="F44" s="18"/>
      <c r="G44" s="39">
        <f t="shared" ref="G44:G48" si="6">ROUND(E44*F44,2)</f>
        <v>0</v>
      </c>
    </row>
    <row r="45" spans="1:7" ht="30" customHeight="1" x14ac:dyDescent="0.25">
      <c r="A45" s="38" t="s">
        <v>168</v>
      </c>
      <c r="B45" s="14" t="s">
        <v>96</v>
      </c>
      <c r="C45" s="15" t="s">
        <v>38</v>
      </c>
      <c r="D45" s="23" t="s">
        <v>26</v>
      </c>
      <c r="E45" s="26">
        <v>35</v>
      </c>
      <c r="F45" s="18"/>
      <c r="G45" s="39">
        <f t="shared" si="6"/>
        <v>0</v>
      </c>
    </row>
    <row r="46" spans="1:7" x14ac:dyDescent="0.25">
      <c r="A46" s="38" t="s">
        <v>169</v>
      </c>
      <c r="B46" s="14" t="s">
        <v>96</v>
      </c>
      <c r="C46" s="15" t="s">
        <v>39</v>
      </c>
      <c r="D46" s="23" t="s">
        <v>26</v>
      </c>
      <c r="E46" s="26">
        <v>4</v>
      </c>
      <c r="F46" s="18"/>
      <c r="G46" s="39">
        <f t="shared" si="6"/>
        <v>0</v>
      </c>
    </row>
    <row r="47" spans="1:7" x14ac:dyDescent="0.25">
      <c r="A47" s="38" t="s">
        <v>170</v>
      </c>
      <c r="B47" s="14" t="s">
        <v>96</v>
      </c>
      <c r="C47" s="15" t="s">
        <v>40</v>
      </c>
      <c r="D47" s="23" t="s">
        <v>26</v>
      </c>
      <c r="E47" s="26">
        <v>2</v>
      </c>
      <c r="F47" s="18"/>
      <c r="G47" s="39">
        <f t="shared" si="6"/>
        <v>0</v>
      </c>
    </row>
    <row r="48" spans="1:7" ht="12.6" customHeight="1" x14ac:dyDescent="0.25">
      <c r="A48" s="38" t="s">
        <v>171</v>
      </c>
      <c r="B48" s="14" t="s">
        <v>97</v>
      </c>
      <c r="C48" s="15" t="s">
        <v>133</v>
      </c>
      <c r="D48" s="23" t="s">
        <v>21</v>
      </c>
      <c r="E48" s="26">
        <f>1000*0.24+350*0.12+10+4*6*5*0.5</f>
        <v>352</v>
      </c>
      <c r="F48" s="18"/>
      <c r="G48" s="39">
        <f t="shared" si="6"/>
        <v>0</v>
      </c>
    </row>
    <row r="49" spans="1:7" x14ac:dyDescent="0.25">
      <c r="A49" s="38" t="s">
        <v>172</v>
      </c>
      <c r="B49" s="14" t="s">
        <v>98</v>
      </c>
      <c r="C49" s="15" t="s">
        <v>41</v>
      </c>
      <c r="D49" s="23" t="s">
        <v>17</v>
      </c>
      <c r="E49" s="26">
        <v>100</v>
      </c>
      <c r="F49" s="18"/>
      <c r="G49" s="39">
        <f t="shared" ref="G49" si="7">ROUND(E49*F49,2)</f>
        <v>0</v>
      </c>
    </row>
    <row r="50" spans="1:7" x14ac:dyDescent="0.25">
      <c r="A50" s="36"/>
      <c r="B50" s="11"/>
      <c r="C50" s="59" t="s">
        <v>42</v>
      </c>
      <c r="D50" s="59"/>
      <c r="E50" s="59"/>
      <c r="F50" s="12"/>
      <c r="G50" s="37"/>
    </row>
    <row r="51" spans="1:7" ht="39" customHeight="1" x14ac:dyDescent="0.25">
      <c r="A51" s="38" t="s">
        <v>173</v>
      </c>
      <c r="B51" s="15" t="s">
        <v>231</v>
      </c>
      <c r="C51" s="15" t="s">
        <v>43</v>
      </c>
      <c r="D51" s="13" t="s">
        <v>118</v>
      </c>
      <c r="E51" s="26">
        <f>E52*0.07+E53*0.04</f>
        <v>254.00000000000003</v>
      </c>
      <c r="F51" s="18"/>
      <c r="G51" s="39">
        <f t="shared" ref="G51:G58" si="8">ROUND(E51*F51,2)</f>
        <v>0</v>
      </c>
    </row>
    <row r="52" spans="1:7" ht="25.5" x14ac:dyDescent="0.25">
      <c r="A52" s="38" t="s">
        <v>174</v>
      </c>
      <c r="B52" s="14" t="s">
        <v>99</v>
      </c>
      <c r="C52" s="15" t="s">
        <v>44</v>
      </c>
      <c r="D52" s="23" t="s">
        <v>17</v>
      </c>
      <c r="E52" s="26">
        <f>1300*2</f>
        <v>2600</v>
      </c>
      <c r="F52" s="18"/>
      <c r="G52" s="39">
        <f t="shared" si="8"/>
        <v>0</v>
      </c>
    </row>
    <row r="53" spans="1:7" ht="25.5" x14ac:dyDescent="0.25">
      <c r="A53" s="38" t="s">
        <v>175</v>
      </c>
      <c r="B53" s="14" t="s">
        <v>100</v>
      </c>
      <c r="C53" s="15" t="s">
        <v>45</v>
      </c>
      <c r="D53" s="23" t="s">
        <v>17</v>
      </c>
      <c r="E53" s="26">
        <f>1300+500</f>
        <v>1800</v>
      </c>
      <c r="F53" s="18"/>
      <c r="G53" s="39">
        <f t="shared" si="8"/>
        <v>0</v>
      </c>
    </row>
    <row r="54" spans="1:7" ht="30" customHeight="1" x14ac:dyDescent="0.25">
      <c r="A54" s="38" t="s">
        <v>176</v>
      </c>
      <c r="B54" s="15" t="s">
        <v>232</v>
      </c>
      <c r="C54" s="15" t="s">
        <v>226</v>
      </c>
      <c r="D54" s="23" t="s">
        <v>17</v>
      </c>
      <c r="E54" s="26">
        <v>40</v>
      </c>
      <c r="F54" s="18"/>
      <c r="G54" s="39">
        <f t="shared" si="8"/>
        <v>0</v>
      </c>
    </row>
    <row r="55" spans="1:7" ht="25.5" x14ac:dyDescent="0.25">
      <c r="A55" s="38" t="s">
        <v>177</v>
      </c>
      <c r="B55" s="14" t="s">
        <v>101</v>
      </c>
      <c r="C55" s="15" t="s">
        <v>46</v>
      </c>
      <c r="D55" s="23" t="s">
        <v>17</v>
      </c>
      <c r="E55" s="26">
        <v>40</v>
      </c>
      <c r="F55" s="18"/>
      <c r="G55" s="39">
        <f t="shared" si="8"/>
        <v>0</v>
      </c>
    </row>
    <row r="56" spans="1:7" ht="25.5" x14ac:dyDescent="0.25">
      <c r="A56" s="38" t="s">
        <v>178</v>
      </c>
      <c r="B56" s="14" t="s">
        <v>101</v>
      </c>
      <c r="C56" s="15" t="s">
        <v>102</v>
      </c>
      <c r="D56" s="23" t="s">
        <v>17</v>
      </c>
      <c r="E56" s="26">
        <v>60</v>
      </c>
      <c r="F56" s="18"/>
      <c r="G56" s="39">
        <f t="shared" si="8"/>
        <v>0</v>
      </c>
    </row>
    <row r="57" spans="1:7" x14ac:dyDescent="0.25">
      <c r="A57" s="38" t="s">
        <v>179</v>
      </c>
      <c r="B57" s="14" t="s">
        <v>101</v>
      </c>
      <c r="C57" s="15" t="s">
        <v>47</v>
      </c>
      <c r="D57" s="23" t="s">
        <v>17</v>
      </c>
      <c r="E57" s="26">
        <v>100</v>
      </c>
      <c r="F57" s="18"/>
      <c r="G57" s="39">
        <f t="shared" si="8"/>
        <v>0</v>
      </c>
    </row>
    <row r="58" spans="1:7" ht="25.5" x14ac:dyDescent="0.25">
      <c r="A58" s="38" t="s">
        <v>180</v>
      </c>
      <c r="B58" s="14" t="s">
        <v>103</v>
      </c>
      <c r="C58" s="15" t="s">
        <v>81</v>
      </c>
      <c r="D58" s="23" t="s">
        <v>17</v>
      </c>
      <c r="E58" s="26">
        <v>480</v>
      </c>
      <c r="F58" s="18"/>
      <c r="G58" s="39">
        <f t="shared" si="8"/>
        <v>0</v>
      </c>
    </row>
    <row r="59" spans="1:7" x14ac:dyDescent="0.25">
      <c r="A59" s="36"/>
      <c r="B59" s="11"/>
      <c r="C59" s="59" t="s">
        <v>48</v>
      </c>
      <c r="D59" s="59"/>
      <c r="E59" s="59"/>
      <c r="F59" s="12"/>
      <c r="G59" s="37"/>
    </row>
    <row r="60" spans="1:7" ht="25.5" x14ac:dyDescent="0.25">
      <c r="A60" s="38" t="s">
        <v>183</v>
      </c>
      <c r="B60" s="14" t="s">
        <v>104</v>
      </c>
      <c r="C60" s="27" t="s">
        <v>49</v>
      </c>
      <c r="D60" s="23" t="s">
        <v>21</v>
      </c>
      <c r="E60" s="26">
        <v>2500</v>
      </c>
      <c r="F60" s="18"/>
      <c r="G60" s="39">
        <f t="shared" si="1"/>
        <v>0</v>
      </c>
    </row>
    <row r="61" spans="1:7" x14ac:dyDescent="0.25">
      <c r="A61" s="36"/>
      <c r="B61" s="11"/>
      <c r="C61" s="59" t="s">
        <v>181</v>
      </c>
      <c r="D61" s="59"/>
      <c r="E61" s="59"/>
      <c r="F61" s="12"/>
      <c r="G61" s="37"/>
    </row>
    <row r="62" spans="1:7" x14ac:dyDescent="0.25">
      <c r="A62" s="38" t="s">
        <v>184</v>
      </c>
      <c r="B62" s="14" t="s">
        <v>105</v>
      </c>
      <c r="C62" s="15" t="s">
        <v>76</v>
      </c>
      <c r="D62" s="13" t="s">
        <v>24</v>
      </c>
      <c r="E62" s="26">
        <v>25</v>
      </c>
      <c r="F62" s="18"/>
      <c r="G62" s="39">
        <f t="shared" ref="G62:G64" si="9">ROUND(E62*F62,2)</f>
        <v>0</v>
      </c>
    </row>
    <row r="63" spans="1:7" x14ac:dyDescent="0.25">
      <c r="A63" s="38" t="s">
        <v>185</v>
      </c>
      <c r="B63" s="14" t="s">
        <v>105</v>
      </c>
      <c r="C63" s="15" t="s">
        <v>50</v>
      </c>
      <c r="D63" s="13" t="s">
        <v>26</v>
      </c>
      <c r="E63" s="26">
        <v>50</v>
      </c>
      <c r="F63" s="18"/>
      <c r="G63" s="39">
        <f t="shared" si="9"/>
        <v>0</v>
      </c>
    </row>
    <row r="64" spans="1:7" x14ac:dyDescent="0.25">
      <c r="A64" s="38" t="s">
        <v>186</v>
      </c>
      <c r="B64" s="14" t="s">
        <v>105</v>
      </c>
      <c r="C64" s="15" t="s">
        <v>51</v>
      </c>
      <c r="D64" s="13" t="s">
        <v>26</v>
      </c>
      <c r="E64" s="26">
        <v>3</v>
      </c>
      <c r="F64" s="18"/>
      <c r="G64" s="39">
        <f t="shared" si="9"/>
        <v>0</v>
      </c>
    </row>
    <row r="65" spans="1:7" x14ac:dyDescent="0.25">
      <c r="A65" s="36"/>
      <c r="B65" s="11"/>
      <c r="C65" s="59" t="s">
        <v>182</v>
      </c>
      <c r="D65" s="59"/>
      <c r="E65" s="59"/>
      <c r="F65" s="12"/>
      <c r="G65" s="37"/>
    </row>
    <row r="66" spans="1:7" x14ac:dyDescent="0.25">
      <c r="A66" s="38" t="s">
        <v>187</v>
      </c>
      <c r="B66" s="14" t="s">
        <v>105</v>
      </c>
      <c r="C66" s="15" t="s">
        <v>52</v>
      </c>
      <c r="D66" s="13" t="s">
        <v>24</v>
      </c>
      <c r="E66" s="26">
        <v>15</v>
      </c>
      <c r="F66" s="18"/>
      <c r="G66" s="39">
        <f t="shared" ref="G66:G68" si="10">ROUND(E66*F66,2)</f>
        <v>0</v>
      </c>
    </row>
    <row r="67" spans="1:7" ht="11.25" customHeight="1" x14ac:dyDescent="0.25">
      <c r="A67" s="38" t="s">
        <v>188</v>
      </c>
      <c r="B67" s="14" t="s">
        <v>105</v>
      </c>
      <c r="C67" s="15" t="s">
        <v>106</v>
      </c>
      <c r="D67" s="13" t="s">
        <v>17</v>
      </c>
      <c r="E67" s="26">
        <v>850</v>
      </c>
      <c r="F67" s="18"/>
      <c r="G67" s="39">
        <f t="shared" si="10"/>
        <v>0</v>
      </c>
    </row>
    <row r="68" spans="1:7" x14ac:dyDescent="0.25">
      <c r="A68" s="38" t="s">
        <v>189</v>
      </c>
      <c r="B68" s="14" t="s">
        <v>105</v>
      </c>
      <c r="C68" s="15" t="s">
        <v>77</v>
      </c>
      <c r="D68" s="13" t="s">
        <v>17</v>
      </c>
      <c r="E68" s="26">
        <v>800</v>
      </c>
      <c r="F68" s="18"/>
      <c r="G68" s="39">
        <f t="shared" si="10"/>
        <v>0</v>
      </c>
    </row>
    <row r="69" spans="1:7" x14ac:dyDescent="0.25">
      <c r="A69" s="36"/>
      <c r="B69" s="11"/>
      <c r="C69" s="59" t="s">
        <v>53</v>
      </c>
      <c r="D69" s="59"/>
      <c r="E69" s="59"/>
      <c r="F69" s="12"/>
      <c r="G69" s="37"/>
    </row>
    <row r="70" spans="1:7" ht="27" customHeight="1" x14ac:dyDescent="0.25">
      <c r="A70" s="38" t="s">
        <v>190</v>
      </c>
      <c r="B70" s="14" t="s">
        <v>107</v>
      </c>
      <c r="C70" s="15" t="s">
        <v>193</v>
      </c>
      <c r="D70" s="13" t="s">
        <v>24</v>
      </c>
      <c r="E70" s="26">
        <v>10</v>
      </c>
      <c r="F70" s="18"/>
      <c r="G70" s="39">
        <f t="shared" ref="G70:G81" si="11">ROUND(E70*F70,2)</f>
        <v>0</v>
      </c>
    </row>
    <row r="71" spans="1:7" x14ac:dyDescent="0.25">
      <c r="A71" s="38" t="s">
        <v>197</v>
      </c>
      <c r="B71" s="14" t="s">
        <v>107</v>
      </c>
      <c r="C71" s="15" t="s">
        <v>191</v>
      </c>
      <c r="D71" s="13" t="s">
        <v>24</v>
      </c>
      <c r="E71" s="26">
        <v>10</v>
      </c>
      <c r="F71" s="18"/>
      <c r="G71" s="39">
        <f t="shared" si="11"/>
        <v>0</v>
      </c>
    </row>
    <row r="72" spans="1:7" ht="25.5" x14ac:dyDescent="0.25">
      <c r="A72" s="38" t="s">
        <v>198</v>
      </c>
      <c r="B72" s="14" t="s">
        <v>107</v>
      </c>
      <c r="C72" s="15" t="s">
        <v>192</v>
      </c>
      <c r="D72" s="13" t="s">
        <v>24</v>
      </c>
      <c r="E72" s="26">
        <v>10</v>
      </c>
      <c r="F72" s="18"/>
      <c r="G72" s="39">
        <f t="shared" si="11"/>
        <v>0</v>
      </c>
    </row>
    <row r="73" spans="1:7" ht="25.5" x14ac:dyDescent="0.25">
      <c r="A73" s="38" t="s">
        <v>199</v>
      </c>
      <c r="B73" s="14" t="s">
        <v>107</v>
      </c>
      <c r="C73" s="15" t="s">
        <v>194</v>
      </c>
      <c r="D73" s="13" t="s">
        <v>24</v>
      </c>
      <c r="E73" s="26">
        <v>40</v>
      </c>
      <c r="F73" s="18"/>
      <c r="G73" s="39">
        <f t="shared" si="11"/>
        <v>0</v>
      </c>
    </row>
    <row r="74" spans="1:7" x14ac:dyDescent="0.25">
      <c r="A74" s="38" t="s">
        <v>200</v>
      </c>
      <c r="B74" s="14" t="s">
        <v>107</v>
      </c>
      <c r="C74" s="15" t="s">
        <v>55</v>
      </c>
      <c r="D74" s="13" t="s">
        <v>24</v>
      </c>
      <c r="E74" s="26">
        <v>5</v>
      </c>
      <c r="F74" s="18"/>
      <c r="G74" s="39">
        <f t="shared" si="11"/>
        <v>0</v>
      </c>
    </row>
    <row r="75" spans="1:7" x14ac:dyDescent="0.25">
      <c r="A75" s="38" t="s">
        <v>201</v>
      </c>
      <c r="B75" s="14" t="s">
        <v>107</v>
      </c>
      <c r="C75" s="15" t="s">
        <v>56</v>
      </c>
      <c r="D75" s="13" t="s">
        <v>17</v>
      </c>
      <c r="E75" s="26">
        <v>100</v>
      </c>
      <c r="F75" s="18"/>
      <c r="G75" s="39">
        <f t="shared" si="11"/>
        <v>0</v>
      </c>
    </row>
    <row r="76" spans="1:7" x14ac:dyDescent="0.25">
      <c r="A76" s="38" t="s">
        <v>202</v>
      </c>
      <c r="B76" s="14" t="s">
        <v>107</v>
      </c>
      <c r="C76" s="15" t="s">
        <v>57</v>
      </c>
      <c r="D76" s="13" t="s">
        <v>17</v>
      </c>
      <c r="E76" s="26">
        <v>100</v>
      </c>
      <c r="F76" s="18"/>
      <c r="G76" s="39">
        <f t="shared" si="11"/>
        <v>0</v>
      </c>
    </row>
    <row r="77" spans="1:7" x14ac:dyDescent="0.25">
      <c r="A77" s="38" t="s">
        <v>203</v>
      </c>
      <c r="B77" s="14" t="s">
        <v>107</v>
      </c>
      <c r="C77" s="15" t="s">
        <v>58</v>
      </c>
      <c r="D77" s="13" t="s">
        <v>17</v>
      </c>
      <c r="E77" s="26">
        <v>100</v>
      </c>
      <c r="F77" s="18"/>
      <c r="G77" s="39">
        <f t="shared" si="11"/>
        <v>0</v>
      </c>
    </row>
    <row r="78" spans="1:7" x14ac:dyDescent="0.25">
      <c r="A78" s="38" t="s">
        <v>204</v>
      </c>
      <c r="B78" s="14" t="s">
        <v>107</v>
      </c>
      <c r="C78" s="15" t="s">
        <v>59</v>
      </c>
      <c r="D78" s="13" t="s">
        <v>17</v>
      </c>
      <c r="E78" s="26">
        <v>100</v>
      </c>
      <c r="F78" s="18"/>
      <c r="G78" s="39">
        <f t="shared" si="11"/>
        <v>0</v>
      </c>
    </row>
    <row r="79" spans="1:7" x14ac:dyDescent="0.25">
      <c r="A79" s="38" t="s">
        <v>205</v>
      </c>
      <c r="B79" s="14" t="s">
        <v>107</v>
      </c>
      <c r="C79" s="15" t="s">
        <v>195</v>
      </c>
      <c r="D79" s="13" t="s">
        <v>24</v>
      </c>
      <c r="E79" s="26">
        <v>5</v>
      </c>
      <c r="F79" s="18"/>
      <c r="G79" s="39">
        <f t="shared" si="11"/>
        <v>0</v>
      </c>
    </row>
    <row r="80" spans="1:7" x14ac:dyDescent="0.25">
      <c r="A80" s="38" t="s">
        <v>206</v>
      </c>
      <c r="B80" s="14" t="s">
        <v>107</v>
      </c>
      <c r="C80" s="15" t="s">
        <v>75</v>
      </c>
      <c r="D80" s="13" t="s">
        <v>17</v>
      </c>
      <c r="E80" s="26">
        <v>1500</v>
      </c>
      <c r="F80" s="18"/>
      <c r="G80" s="39">
        <f t="shared" si="11"/>
        <v>0</v>
      </c>
    </row>
    <row r="81" spans="1:7" x14ac:dyDescent="0.25">
      <c r="A81" s="38" t="s">
        <v>207</v>
      </c>
      <c r="B81" s="14" t="s">
        <v>107</v>
      </c>
      <c r="C81" s="15" t="s">
        <v>60</v>
      </c>
      <c r="D81" s="13" t="s">
        <v>24</v>
      </c>
      <c r="E81" s="26">
        <v>40</v>
      </c>
      <c r="F81" s="18"/>
      <c r="G81" s="39">
        <f t="shared" si="11"/>
        <v>0</v>
      </c>
    </row>
    <row r="82" spans="1:7" x14ac:dyDescent="0.25">
      <c r="A82" s="38" t="s">
        <v>208</v>
      </c>
      <c r="B82" s="14" t="s">
        <v>107</v>
      </c>
      <c r="C82" s="15" t="s">
        <v>196</v>
      </c>
      <c r="D82" s="13" t="s">
        <v>24</v>
      </c>
      <c r="E82" s="26">
        <v>20</v>
      </c>
      <c r="F82" s="18"/>
      <c r="G82" s="39">
        <f t="shared" ref="G82:G83" si="12">ROUND(E82*F82,2)</f>
        <v>0</v>
      </c>
    </row>
    <row r="83" spans="1:7" x14ac:dyDescent="0.25">
      <c r="A83" s="38" t="s">
        <v>209</v>
      </c>
      <c r="B83" s="14" t="s">
        <v>107</v>
      </c>
      <c r="C83" s="15" t="s">
        <v>74</v>
      </c>
      <c r="D83" s="13" t="s">
        <v>17</v>
      </c>
      <c r="E83" s="26">
        <v>1500</v>
      </c>
      <c r="F83" s="18"/>
      <c r="G83" s="39">
        <f t="shared" si="12"/>
        <v>0</v>
      </c>
    </row>
    <row r="84" spans="1:7" x14ac:dyDescent="0.25">
      <c r="A84" s="36"/>
      <c r="B84" s="11"/>
      <c r="C84" s="59" t="s">
        <v>61</v>
      </c>
      <c r="D84" s="59"/>
      <c r="E84" s="59"/>
      <c r="F84" s="12"/>
      <c r="G84" s="37"/>
    </row>
    <row r="85" spans="1:7" x14ac:dyDescent="0.25">
      <c r="A85" s="38" t="s">
        <v>210</v>
      </c>
      <c r="B85" s="14" t="s">
        <v>105</v>
      </c>
      <c r="C85" s="15" t="s">
        <v>211</v>
      </c>
      <c r="D85" s="13" t="s">
        <v>24</v>
      </c>
      <c r="E85" s="26">
        <v>10</v>
      </c>
      <c r="F85" s="18"/>
      <c r="G85" s="39">
        <f t="shared" ref="G85:G87" si="13">ROUND(E85*F85,2)</f>
        <v>0</v>
      </c>
    </row>
    <row r="86" spans="1:7" x14ac:dyDescent="0.25">
      <c r="A86" s="38" t="s">
        <v>212</v>
      </c>
      <c r="B86" s="14" t="s">
        <v>105</v>
      </c>
      <c r="C86" s="15" t="s">
        <v>54</v>
      </c>
      <c r="D86" s="13" t="s">
        <v>24</v>
      </c>
      <c r="E86" s="26">
        <v>10</v>
      </c>
      <c r="F86" s="18"/>
      <c r="G86" s="39">
        <f t="shared" si="13"/>
        <v>0</v>
      </c>
    </row>
    <row r="87" spans="1:7" ht="25.5" x14ac:dyDescent="0.25">
      <c r="A87" s="38" t="s">
        <v>213</v>
      </c>
      <c r="B87" s="14" t="s">
        <v>105</v>
      </c>
      <c r="C87" s="15" t="s">
        <v>192</v>
      </c>
      <c r="D87" s="13" t="s">
        <v>24</v>
      </c>
      <c r="E87" s="26">
        <v>10</v>
      </c>
      <c r="F87" s="18"/>
      <c r="G87" s="39">
        <f t="shared" si="13"/>
        <v>0</v>
      </c>
    </row>
    <row r="88" spans="1:7" x14ac:dyDescent="0.25">
      <c r="A88" s="36"/>
      <c r="B88" s="11"/>
      <c r="C88" s="59" t="s">
        <v>62</v>
      </c>
      <c r="D88" s="59"/>
      <c r="E88" s="59"/>
      <c r="F88" s="12"/>
      <c r="G88" s="37"/>
    </row>
    <row r="89" spans="1:7" ht="21" customHeight="1" x14ac:dyDescent="0.25">
      <c r="A89" s="38" t="s">
        <v>214</v>
      </c>
      <c r="B89" s="14" t="s">
        <v>105</v>
      </c>
      <c r="C89" s="15" t="s">
        <v>215</v>
      </c>
      <c r="D89" s="13" t="s">
        <v>24</v>
      </c>
      <c r="E89" s="26">
        <v>10</v>
      </c>
      <c r="F89" s="18"/>
      <c r="G89" s="39">
        <f t="shared" ref="G89:G91" si="14">ROUND(E89*F89,2)</f>
        <v>0</v>
      </c>
    </row>
    <row r="90" spans="1:7" x14ac:dyDescent="0.25">
      <c r="A90" s="38" t="s">
        <v>216</v>
      </c>
      <c r="B90" s="14" t="s">
        <v>105</v>
      </c>
      <c r="C90" s="15" t="s">
        <v>63</v>
      </c>
      <c r="D90" s="13" t="s">
        <v>24</v>
      </c>
      <c r="E90" s="26">
        <v>10</v>
      </c>
      <c r="F90" s="18"/>
      <c r="G90" s="39">
        <f t="shared" si="14"/>
        <v>0</v>
      </c>
    </row>
    <row r="91" spans="1:7" ht="16.5" customHeight="1" x14ac:dyDescent="0.25">
      <c r="A91" s="38" t="s">
        <v>217</v>
      </c>
      <c r="B91" s="14" t="s">
        <v>105</v>
      </c>
      <c r="C91" s="15" t="s">
        <v>64</v>
      </c>
      <c r="D91" s="13" t="s">
        <v>17</v>
      </c>
      <c r="E91" s="26">
        <v>500</v>
      </c>
      <c r="F91" s="18"/>
      <c r="G91" s="39">
        <f t="shared" si="14"/>
        <v>0</v>
      </c>
    </row>
    <row r="92" spans="1:7" x14ac:dyDescent="0.25">
      <c r="A92" s="36"/>
      <c r="B92" s="11"/>
      <c r="C92" s="59" t="s">
        <v>65</v>
      </c>
      <c r="D92" s="59"/>
      <c r="E92" s="59"/>
      <c r="F92" s="12"/>
      <c r="G92" s="37"/>
    </row>
    <row r="93" spans="1:7" x14ac:dyDescent="0.25">
      <c r="A93" s="38" t="s">
        <v>218</v>
      </c>
      <c r="B93" s="14" t="s">
        <v>108</v>
      </c>
      <c r="C93" s="27" t="s">
        <v>66</v>
      </c>
      <c r="D93" s="28" t="s">
        <v>17</v>
      </c>
      <c r="E93" s="26">
        <v>200</v>
      </c>
      <c r="F93" s="18"/>
      <c r="G93" s="39">
        <f t="shared" ref="G93:G95" si="15">ROUND(E93*F93,2)</f>
        <v>0</v>
      </c>
    </row>
    <row r="94" spans="1:7" ht="16.5" customHeight="1" x14ac:dyDescent="0.25">
      <c r="A94" s="38" t="s">
        <v>219</v>
      </c>
      <c r="B94" s="14" t="s">
        <v>108</v>
      </c>
      <c r="C94" s="27" t="s">
        <v>67</v>
      </c>
      <c r="D94" s="28" t="s">
        <v>68</v>
      </c>
      <c r="E94" s="26">
        <v>8</v>
      </c>
      <c r="F94" s="18"/>
      <c r="G94" s="39">
        <f t="shared" si="15"/>
        <v>0</v>
      </c>
    </row>
    <row r="95" spans="1:7" ht="25.5" x14ac:dyDescent="0.25">
      <c r="A95" s="38" t="s">
        <v>220</v>
      </c>
      <c r="B95" s="14" t="s">
        <v>108</v>
      </c>
      <c r="C95" s="27" t="s">
        <v>69</v>
      </c>
      <c r="D95" s="28" t="s">
        <v>24</v>
      </c>
      <c r="E95" s="26">
        <v>5</v>
      </c>
      <c r="F95" s="18"/>
      <c r="G95" s="39">
        <f t="shared" si="15"/>
        <v>0</v>
      </c>
    </row>
    <row r="96" spans="1:7" x14ac:dyDescent="0.25">
      <c r="A96" s="38" t="s">
        <v>221</v>
      </c>
      <c r="B96" s="14" t="s">
        <v>108</v>
      </c>
      <c r="C96" s="15" t="s">
        <v>70</v>
      </c>
      <c r="D96" s="28" t="s">
        <v>17</v>
      </c>
      <c r="E96" s="26">
        <v>200</v>
      </c>
      <c r="F96" s="18"/>
      <c r="G96" s="39">
        <f t="shared" ref="G96" si="16">ROUND(E96*F96,2)</f>
        <v>0</v>
      </c>
    </row>
    <row r="97" spans="1:7" x14ac:dyDescent="0.25">
      <c r="A97" s="36"/>
      <c r="B97" s="11"/>
      <c r="C97" s="59" t="s">
        <v>225</v>
      </c>
      <c r="D97" s="59"/>
      <c r="E97" s="59"/>
      <c r="F97" s="12"/>
      <c r="G97" s="37"/>
    </row>
    <row r="98" spans="1:7" ht="40.5" customHeight="1" thickBot="1" x14ac:dyDescent="0.3">
      <c r="A98" s="41" t="s">
        <v>222</v>
      </c>
      <c r="B98" s="58" t="s">
        <v>111</v>
      </c>
      <c r="C98" s="42" t="s">
        <v>223</v>
      </c>
      <c r="D98" s="43" t="s">
        <v>68</v>
      </c>
      <c r="E98" s="44">
        <f>35/1.87</f>
        <v>18.71657754010695</v>
      </c>
      <c r="F98" s="45"/>
      <c r="G98" s="46">
        <f t="shared" ref="G98" si="17">ROUND(E98*F98,2)</f>
        <v>0</v>
      </c>
    </row>
    <row r="99" spans="1:7" ht="15.75" x14ac:dyDescent="0.25">
      <c r="A99" s="61" t="s">
        <v>71</v>
      </c>
      <c r="B99" s="61"/>
      <c r="C99" s="61"/>
      <c r="D99" s="61"/>
      <c r="E99" s="61"/>
      <c r="F99" s="61"/>
      <c r="G99" s="35">
        <f>SUM(G7:G96)</f>
        <v>0</v>
      </c>
    </row>
    <row r="100" spans="1:7" ht="15.75" x14ac:dyDescent="0.25">
      <c r="A100" s="61" t="s">
        <v>72</v>
      </c>
      <c r="B100" s="61"/>
      <c r="C100" s="61"/>
      <c r="D100" s="61"/>
      <c r="E100" s="61"/>
      <c r="F100" s="61"/>
      <c r="G100" s="29">
        <f>ROUND(G99*0.23,2)</f>
        <v>0</v>
      </c>
    </row>
    <row r="101" spans="1:7" ht="15.75" x14ac:dyDescent="0.25">
      <c r="A101" s="61" t="s">
        <v>73</v>
      </c>
      <c r="B101" s="61"/>
      <c r="C101" s="61"/>
      <c r="D101" s="61"/>
      <c r="E101" s="61"/>
      <c r="F101" s="61"/>
      <c r="G101" s="29">
        <f>G99+G100</f>
        <v>0</v>
      </c>
    </row>
  </sheetData>
  <mergeCells count="20">
    <mergeCell ref="A1:G1"/>
    <mergeCell ref="A99:F99"/>
    <mergeCell ref="A100:F100"/>
    <mergeCell ref="A101:F101"/>
    <mergeCell ref="C61:E61"/>
    <mergeCell ref="C65:E65"/>
    <mergeCell ref="C69:E69"/>
    <mergeCell ref="C84:E84"/>
    <mergeCell ref="C88:E88"/>
    <mergeCell ref="C92:E92"/>
    <mergeCell ref="C97:E97"/>
    <mergeCell ref="C59:E59"/>
    <mergeCell ref="A3:G3"/>
    <mergeCell ref="C6:E6"/>
    <mergeCell ref="C13:E13"/>
    <mergeCell ref="C27:E27"/>
    <mergeCell ref="C34:E34"/>
    <mergeCell ref="C41:E41"/>
    <mergeCell ref="C43:E43"/>
    <mergeCell ref="C50:E50"/>
  </mergeCells>
  <phoneticPr fontId="13" type="noConversion"/>
  <pageMargins left="0.7" right="0.7" top="0.75" bottom="0.75" header="0.3" footer="0.3"/>
  <pageSetup paperSize="9" scale="67" orientation="portrait" r:id="rId1"/>
  <rowBreaks count="2" manualBreakCount="2">
    <brk id="40" max="16383" man="1"/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D1006-5787-4D42-9B2A-AC9E328CBDE0}">
  <sheetPr>
    <pageSetUpPr fitToPage="1"/>
  </sheetPr>
  <dimension ref="A1:G12"/>
  <sheetViews>
    <sheetView zoomScale="120" zoomScaleNormal="120" workbookViewId="0">
      <selection activeCell="G23" sqref="G23"/>
    </sheetView>
  </sheetViews>
  <sheetFormatPr defaultColWidth="8.85546875" defaultRowHeight="12.75" x14ac:dyDescent="0.2"/>
  <cols>
    <col min="1" max="1" width="8.85546875" style="33"/>
    <col min="2" max="2" width="11.7109375" style="33" customWidth="1"/>
    <col min="3" max="3" width="49.140625" style="33" customWidth="1"/>
    <col min="4" max="4" width="9.85546875" style="33" customWidth="1"/>
    <col min="5" max="5" width="8.85546875" style="33"/>
    <col min="6" max="6" width="11.42578125" style="33" customWidth="1"/>
    <col min="7" max="7" width="13.140625" style="33" customWidth="1"/>
    <col min="8" max="16384" width="8.85546875" style="33"/>
  </cols>
  <sheetData>
    <row r="1" spans="1:7" ht="25.5" x14ac:dyDescent="0.2">
      <c r="A1" s="2" t="s">
        <v>0</v>
      </c>
      <c r="B1" s="3" t="s">
        <v>82</v>
      </c>
      <c r="C1" s="4" t="s">
        <v>1</v>
      </c>
      <c r="D1" s="4" t="s">
        <v>2</v>
      </c>
      <c r="E1" s="5" t="s">
        <v>78</v>
      </c>
      <c r="F1" s="30" t="s">
        <v>3</v>
      </c>
      <c r="G1" s="30" t="s">
        <v>4</v>
      </c>
    </row>
    <row r="2" spans="1:7" x14ac:dyDescent="0.2">
      <c r="A2" s="6" t="s">
        <v>5</v>
      </c>
      <c r="B2" s="6" t="s">
        <v>83</v>
      </c>
      <c r="C2" s="7" t="s">
        <v>6</v>
      </c>
      <c r="D2" s="7" t="s">
        <v>7</v>
      </c>
      <c r="E2" s="8" t="s">
        <v>8</v>
      </c>
      <c r="F2" s="32" t="s">
        <v>121</v>
      </c>
      <c r="G2" s="32" t="s">
        <v>122</v>
      </c>
    </row>
    <row r="3" spans="1:7" x14ac:dyDescent="0.2">
      <c r="A3" s="9"/>
      <c r="B3" s="9"/>
      <c r="C3" s="63" t="s">
        <v>109</v>
      </c>
      <c r="D3" s="63"/>
      <c r="E3" s="63"/>
      <c r="F3" s="10"/>
      <c r="G3" s="10"/>
    </row>
    <row r="4" spans="1:7" x14ac:dyDescent="0.2">
      <c r="A4" s="11"/>
      <c r="B4" s="11"/>
      <c r="C4" s="59" t="s">
        <v>110</v>
      </c>
      <c r="D4" s="59"/>
      <c r="E4" s="59"/>
      <c r="F4" s="12"/>
      <c r="G4" s="12"/>
    </row>
    <row r="5" spans="1:7" x14ac:dyDescent="0.2">
      <c r="A5" s="13">
        <v>1</v>
      </c>
      <c r="B5" s="14" t="s">
        <v>111</v>
      </c>
      <c r="C5" s="15" t="s">
        <v>112</v>
      </c>
      <c r="D5" s="16" t="s">
        <v>28</v>
      </c>
      <c r="E5" s="17">
        <v>1.87</v>
      </c>
      <c r="F5" s="18"/>
      <c r="G5" s="19">
        <f>ROUND(E5*F5,2)</f>
        <v>0</v>
      </c>
    </row>
    <row r="6" spans="1:7" x14ac:dyDescent="0.2">
      <c r="A6" s="13">
        <v>2</v>
      </c>
      <c r="B6" s="14" t="s">
        <v>111</v>
      </c>
      <c r="C6" s="20" t="s">
        <v>113</v>
      </c>
      <c r="D6" s="21" t="s">
        <v>26</v>
      </c>
      <c r="E6" s="22">
        <v>4</v>
      </c>
      <c r="F6" s="18"/>
      <c r="G6" s="19">
        <f t="shared" ref="G6:G11" si="0">ROUND(E6*F6,2)</f>
        <v>0</v>
      </c>
    </row>
    <row r="7" spans="1:7" ht="25.5" x14ac:dyDescent="0.2">
      <c r="A7" s="13">
        <v>3</v>
      </c>
      <c r="B7" s="14" t="s">
        <v>111</v>
      </c>
      <c r="C7" s="15" t="s">
        <v>114</v>
      </c>
      <c r="D7" s="23" t="s">
        <v>21</v>
      </c>
      <c r="E7" s="17">
        <v>1.85</v>
      </c>
      <c r="F7" s="18"/>
      <c r="G7" s="19">
        <f t="shared" si="0"/>
        <v>0</v>
      </c>
    </row>
    <row r="8" spans="1:7" x14ac:dyDescent="0.2">
      <c r="A8" s="13">
        <v>4</v>
      </c>
      <c r="B8" s="14" t="s">
        <v>111</v>
      </c>
      <c r="C8" s="15" t="s">
        <v>115</v>
      </c>
      <c r="D8" s="23" t="s">
        <v>21</v>
      </c>
      <c r="E8" s="17">
        <v>1.85</v>
      </c>
      <c r="F8" s="18"/>
      <c r="G8" s="19">
        <f t="shared" si="0"/>
        <v>0</v>
      </c>
    </row>
    <row r="9" spans="1:7" ht="25.5" x14ac:dyDescent="0.2">
      <c r="A9" s="13">
        <v>5</v>
      </c>
      <c r="B9" s="14" t="s">
        <v>111</v>
      </c>
      <c r="C9" s="15" t="s">
        <v>119</v>
      </c>
      <c r="D9" s="23" t="s">
        <v>21</v>
      </c>
      <c r="E9" s="17">
        <v>1.85</v>
      </c>
      <c r="F9" s="18"/>
      <c r="G9" s="19">
        <f t="shared" si="0"/>
        <v>0</v>
      </c>
    </row>
    <row r="10" spans="1:7" ht="25.5" x14ac:dyDescent="0.2">
      <c r="A10" s="13">
        <v>6</v>
      </c>
      <c r="B10" s="14" t="s">
        <v>111</v>
      </c>
      <c r="C10" s="15" t="s">
        <v>120</v>
      </c>
      <c r="D10" s="23" t="s">
        <v>21</v>
      </c>
      <c r="E10" s="17">
        <v>1.85</v>
      </c>
      <c r="F10" s="18"/>
      <c r="G10" s="19">
        <f t="shared" si="0"/>
        <v>0</v>
      </c>
    </row>
    <row r="11" spans="1:7" ht="51" x14ac:dyDescent="0.2">
      <c r="A11" s="13">
        <v>7</v>
      </c>
      <c r="B11" s="14" t="s">
        <v>111</v>
      </c>
      <c r="C11" s="15" t="s">
        <v>116</v>
      </c>
      <c r="D11" s="23" t="s">
        <v>21</v>
      </c>
      <c r="E11" s="17">
        <v>1.85</v>
      </c>
      <c r="F11" s="18"/>
      <c r="G11" s="19">
        <f t="shared" si="0"/>
        <v>0</v>
      </c>
    </row>
    <row r="12" spans="1:7" x14ac:dyDescent="0.2">
      <c r="A12" s="64" t="s">
        <v>224</v>
      </c>
      <c r="B12" s="64"/>
      <c r="C12" s="64"/>
      <c r="D12" s="64"/>
      <c r="E12" s="64"/>
      <c r="F12" s="64"/>
      <c r="G12" s="29">
        <f>SUM(G5:G11)</f>
        <v>0</v>
      </c>
    </row>
  </sheetData>
  <mergeCells count="3">
    <mergeCell ref="C3:E3"/>
    <mergeCell ref="C4:E4"/>
    <mergeCell ref="A12:F12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</vt:lpstr>
      <vt:lpstr>segment balustrady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Jarosław Caban</dc:creator>
  <cp:lastModifiedBy>Jacek Bieżuński</cp:lastModifiedBy>
  <cp:lastPrinted>2025-06-05T05:21:01Z</cp:lastPrinted>
  <dcterms:created xsi:type="dcterms:W3CDTF">2024-11-28T10:07:01Z</dcterms:created>
  <dcterms:modified xsi:type="dcterms:W3CDTF">2025-06-09T07:57:51Z</dcterms:modified>
</cp:coreProperties>
</file>