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wer\DG\Przetargi\Przetargi 2025\II półrocze 2025 Przetarg na pranie\SWZ 1\"/>
    </mc:Choice>
  </mc:AlternateContent>
  <xr:revisionPtr revIDLastSave="0" documentId="13_ncr:1_{3FFD4045-8436-42F0-A70E-BCB138FED13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Słownie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H14" i="1"/>
  <c r="G15" i="1" l="1"/>
  <c r="H15" i="1"/>
  <c r="H17" i="1" l="1"/>
  <c r="D7" i="1"/>
  <c r="A1" i="2"/>
  <c r="A13" i="2" l="1"/>
  <c r="A11" i="2"/>
  <c r="J11" i="2" s="1"/>
  <c r="A3" i="2"/>
  <c r="A4" i="2" s="1"/>
  <c r="C4" i="2" l="1"/>
  <c r="H4" i="2"/>
  <c r="E4" i="2"/>
  <c r="D4" i="2"/>
  <c r="F4" i="2"/>
  <c r="G4" i="2"/>
  <c r="A5" i="2"/>
  <c r="C3" i="2"/>
  <c r="F3" i="2"/>
  <c r="E3" i="2"/>
  <c r="D3" i="2"/>
  <c r="C5" i="2" l="1"/>
  <c r="F5" i="2"/>
  <c r="E5" i="2"/>
  <c r="D5" i="2"/>
  <c r="A6" i="2"/>
  <c r="J4" i="2"/>
  <c r="J3" i="2"/>
  <c r="F6" i="2" l="1"/>
  <c r="D6" i="2"/>
  <c r="C6" i="2"/>
  <c r="A7" i="2"/>
  <c r="E6" i="2" s="1"/>
  <c r="J5" i="2"/>
  <c r="J6" i="2" l="1"/>
  <c r="H7" i="2"/>
  <c r="E7" i="2"/>
  <c r="D7" i="2"/>
  <c r="F7" i="2"/>
  <c r="G7" i="2"/>
  <c r="A8" i="2"/>
  <c r="C7" i="2"/>
  <c r="J7" i="2" l="1"/>
  <c r="D8" i="2"/>
  <c r="A9" i="2"/>
  <c r="E8" i="2"/>
  <c r="F8" i="2"/>
  <c r="C8" i="2"/>
  <c r="J8" i="2" l="1"/>
  <c r="D9" i="2"/>
  <c r="F9" i="2"/>
  <c r="A10" i="2"/>
  <c r="E9" i="2"/>
  <c r="C9" i="2"/>
  <c r="J9" i="2" l="1"/>
  <c r="H10" i="2"/>
  <c r="D10" i="2"/>
  <c r="E10" i="2"/>
  <c r="G10" i="2"/>
  <c r="F10" i="2"/>
  <c r="C10" i="2"/>
  <c r="J10" i="2" l="1"/>
  <c r="E13" i="2" s="1"/>
  <c r="F21" i="2" l="1"/>
  <c r="F20" i="2"/>
  <c r="B9" i="1" s="1"/>
  <c r="F24" i="2"/>
</calcChain>
</file>

<file path=xl/sharedStrings.xml><?xml version="1.0" encoding="utf-8"?>
<sst xmlns="http://schemas.openxmlformats.org/spreadsheetml/2006/main" count="39" uniqueCount="35">
  <si>
    <t xml:space="preserve">DLA DOMU POMOCY SPOŁECZNEJ „SENIOR” W RUDZIE ŚLĄSKIEJ </t>
  </si>
  <si>
    <t>Jm</t>
  </si>
  <si>
    <t>Wartość brutto</t>
  </si>
  <si>
    <t>a</t>
  </si>
  <si>
    <t>f</t>
  </si>
  <si>
    <t>g</t>
  </si>
  <si>
    <t>Lp</t>
  </si>
  <si>
    <t xml:space="preserve">b </t>
  </si>
  <si>
    <t xml:space="preserve">d </t>
  </si>
  <si>
    <t xml:space="preserve">e </t>
  </si>
  <si>
    <t>DOSTAWA JAJ KURZYCH</t>
  </si>
  <si>
    <t>jeżeli "naście"</t>
  </si>
  <si>
    <t>0-5</t>
  </si>
  <si>
    <t>6-9</t>
  </si>
  <si>
    <t>dodatek</t>
  </si>
  <si>
    <t>sumuj te ciągi</t>
  </si>
  <si>
    <t>Słownie:</t>
  </si>
  <si>
    <t>Razem</t>
  </si>
  <si>
    <t>Orientacyjna ilość zamówienia *</t>
  </si>
  <si>
    <t>h</t>
  </si>
  <si>
    <t>i</t>
  </si>
  <si>
    <t xml:space="preserve">nazwa i adres Wykonawcy </t>
  </si>
  <si>
    <t>VAT %</t>
  </si>
  <si>
    <t>Wartość netto</t>
  </si>
  <si>
    <t xml:space="preserve"> (wartość brutto) </t>
  </si>
  <si>
    <t>kwalifikowany podpis elektroniczny lub podpis zaufany lub</t>
  </si>
  <si>
    <t xml:space="preserve"> Wykonawcy </t>
  </si>
  <si>
    <t xml:space="preserve"> podpis osobisty osoby uprawnionej do reprezentowania</t>
  </si>
  <si>
    <r>
      <t xml:space="preserve">Cena jednostkowa. netto </t>
    </r>
    <r>
      <rPr>
        <b/>
        <sz val="8"/>
        <rFont val="Trebuchet MS"/>
        <family val="2"/>
        <charset val="238"/>
      </rPr>
      <t>(dwa miejsca po przecinku)</t>
    </r>
  </si>
  <si>
    <t xml:space="preserve">USŁUGA PRALNICZA </t>
  </si>
  <si>
    <t>Nazwa usługi</t>
  </si>
  <si>
    <t>Usługa pralnicza</t>
  </si>
  <si>
    <t>kg</t>
  </si>
  <si>
    <t>Cena ofertowa:</t>
  </si>
  <si>
    <t>Cena Ofertowa: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</si>
</sst>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_ ;\-#,##0.00\ "/>
  </numFmts>
  <fonts count="12">
    <font>
      <sz val="11"/>
      <color theme="1"/>
      <name val="Calibri"/>
      <family val="2"/>
      <charset val="238"/>
      <scheme val="minor"/>
    </font>
    <font>
      <b/>
      <i/>
      <sz val="10"/>
      <color rgb="FF000000"/>
      <name val="Trebuchet MS"/>
      <family val="2"/>
      <charset val="238"/>
    </font>
    <font>
      <sz val="10"/>
      <color rgb="FF000000"/>
      <name val="Trebuchet MS"/>
      <family val="2"/>
      <charset val="238"/>
    </font>
    <font>
      <b/>
      <sz val="10"/>
      <color rgb="FF000000"/>
      <name val="Trebuchet MS"/>
      <family val="2"/>
      <charset val="238"/>
    </font>
    <font>
      <sz val="10"/>
      <name val="Trebuchet MS"/>
      <family val="2"/>
      <charset val="238"/>
    </font>
    <font>
      <b/>
      <sz val="10"/>
      <name val="Trebuchet MS"/>
      <family val="2"/>
      <charset val="238"/>
    </font>
    <font>
      <sz val="10"/>
      <color indexed="8"/>
      <name val="Trebuchet MS"/>
      <family val="2"/>
      <charset val="238"/>
    </font>
    <font>
      <sz val="11"/>
      <color theme="1"/>
      <name val="Czcionka tekstu podstawowego"/>
      <family val="2"/>
      <charset val="238"/>
    </font>
    <font>
      <i/>
      <sz val="10"/>
      <color rgb="FF000000"/>
      <name val="Trebuchet MS"/>
      <family val="2"/>
      <charset val="238"/>
    </font>
    <font>
      <b/>
      <sz val="10"/>
      <color indexed="8"/>
      <name val="Trebuchet MS"/>
      <family val="2"/>
      <charset val="238"/>
    </font>
    <font>
      <b/>
      <sz val="10"/>
      <name val="Arial CE"/>
      <family val="2"/>
      <charset val="238"/>
    </font>
    <font>
      <b/>
      <sz val="8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dotted">
        <color indexed="64"/>
      </top>
      <bottom/>
      <diagonal/>
    </border>
    <border>
      <left/>
      <right/>
      <top/>
      <bottom style="dashed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67">
    <xf numFmtId="0" fontId="0" fillId="0" borderId="0" xfId="0"/>
    <xf numFmtId="0" fontId="2" fillId="0" borderId="0" xfId="0" applyFont="1" applyAlignment="1">
      <alignment horizontal="left" vertical="center" indent="5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2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2" fontId="0" fillId="0" borderId="0" xfId="0" applyNumberFormat="1"/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left" vertical="center"/>
    </xf>
    <xf numFmtId="0" fontId="0" fillId="0" borderId="0" xfId="0" applyAlignment="1">
      <alignment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" fontId="7" fillId="0" borderId="0" xfId="1" applyNumberFormat="1"/>
    <xf numFmtId="0" fontId="7" fillId="0" borderId="0" xfId="1"/>
    <xf numFmtId="0" fontId="7" fillId="0" borderId="5" xfId="1" applyBorder="1"/>
    <xf numFmtId="0" fontId="10" fillId="0" borderId="0" xfId="1" quotePrefix="1" applyFont="1" applyAlignment="1">
      <alignment horizontal="center"/>
    </xf>
    <xf numFmtId="16" fontId="10" fillId="0" borderId="0" xfId="1" quotePrefix="1" applyNumberFormat="1" applyFont="1" applyAlignment="1">
      <alignment horizontal="center"/>
    </xf>
    <xf numFmtId="0" fontId="10" fillId="0" borderId="0" xfId="1" applyFont="1" applyAlignment="1">
      <alignment horizontal="center"/>
    </xf>
    <xf numFmtId="0" fontId="10" fillId="0" borderId="0" xfId="1" applyFont="1"/>
    <xf numFmtId="0" fontId="7" fillId="0" borderId="0" xfId="1" applyAlignment="1">
      <alignment horizontal="center"/>
    </xf>
    <xf numFmtId="0" fontId="7" fillId="2" borderId="0" xfId="1" applyFill="1"/>
    <xf numFmtId="0" fontId="7" fillId="0" borderId="0" xfId="1" applyAlignment="1">
      <alignment horizontal="right"/>
    </xf>
    <xf numFmtId="0" fontId="2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5" fillId="3" borderId="3" xfId="0" applyNumberFormat="1" applyFont="1" applyFill="1" applyBorder="1" applyAlignment="1">
      <alignment horizontal="center" vertical="center"/>
    </xf>
    <xf numFmtId="2" fontId="9" fillId="3" borderId="2" xfId="0" applyNumberFormat="1" applyFont="1" applyFill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 vertical="center" wrapText="1"/>
    </xf>
    <xf numFmtId="44" fontId="3" fillId="0" borderId="0" xfId="0" applyNumberFormat="1" applyFont="1" applyAlignment="1">
      <alignment horizontal="center" vertical="center"/>
    </xf>
    <xf numFmtId="2" fontId="3" fillId="3" borderId="3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/>
    </xf>
    <xf numFmtId="9" fontId="4" fillId="0" borderId="8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 indent="4"/>
    </xf>
    <xf numFmtId="44" fontId="3" fillId="0" borderId="0" xfId="0" applyNumberFormat="1" applyFont="1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0" fontId="5" fillId="0" borderId="12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165" fontId="5" fillId="0" borderId="15" xfId="0" applyNumberFormat="1" applyFont="1" applyBorder="1" applyAlignment="1">
      <alignment vertical="center"/>
    </xf>
    <xf numFmtId="4" fontId="9" fillId="0" borderId="15" xfId="0" applyNumberFormat="1" applyFont="1" applyBorder="1" applyAlignment="1">
      <alignment horizontal="right" vertical="center"/>
    </xf>
    <xf numFmtId="44" fontId="3" fillId="0" borderId="4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44" fontId="3" fillId="0" borderId="10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 indent="3"/>
    </xf>
    <xf numFmtId="0" fontId="2" fillId="0" borderId="0" xfId="0" applyFont="1" applyAlignment="1">
      <alignment horizontal="left" vertical="center" wrapText="1" indent="11"/>
    </xf>
    <xf numFmtId="0" fontId="2" fillId="0" borderId="0" xfId="0" applyFont="1" applyAlignment="1">
      <alignment horizontal="left" vertical="center" indent="16"/>
    </xf>
    <xf numFmtId="0" fontId="3" fillId="0" borderId="0" xfId="0" applyFont="1" applyAlignment="1">
      <alignment horizontal="left" vertical="center" indent="7"/>
    </xf>
    <xf numFmtId="0" fontId="2" fillId="0" borderId="9" xfId="0" applyFont="1" applyBorder="1" applyAlignment="1">
      <alignment horizontal="left" vertical="center" indent="7"/>
    </xf>
    <xf numFmtId="0" fontId="3" fillId="0" borderId="10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10" fillId="0" borderId="0" xfId="1" applyFont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2">
    <dxf>
      <border outline="0">
        <top style="thin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B254AD2-528A-4E7E-B2B4-14E0F161641B}" name="Tabela1" displayName="Tabela1" ref="A12:H15" totalsRowShown="0" headerRowDxfId="1" tableBorderDxfId="0">
  <tableColumns count="8">
    <tableColumn id="1" xr3:uid="{BB211C89-474F-4FA9-B3B2-C9BC67B60485}" name="Lp"/>
    <tableColumn id="2" xr3:uid="{DA82A99A-146F-4572-91CF-166241209805}" name="Nazwa usługi"/>
    <tableColumn id="4" xr3:uid="{1CB1668E-DF13-4248-953E-CBFA7E8ECAA9}" name="Jm"/>
    <tableColumn id="5" xr3:uid="{2C399D06-AFCE-464D-AEE0-11D39D8DEEB4}" name="Orientacyjna ilość zamówienia *"/>
    <tableColumn id="6" xr3:uid="{9379398E-A1FC-45FE-B176-CB48359B5B03}" name="Cena jednostkowa. netto (dwa miejsca po przecinku)"/>
    <tableColumn id="7" xr3:uid="{2117BC70-EF45-48FB-A662-6F446115F974}" name="VAT %"/>
    <tableColumn id="8" xr3:uid="{82C529A4-3BE5-4E37-83AD-AE4119AA3E38}" name="Wartość netto"/>
    <tableColumn id="9" xr3:uid="{7B4F1E7B-523E-4B17-967B-504B0DBBDBC4}" name="Wartość brutto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ostawa jaj kurzych" altTextSummary="W tabeli należy uzupełnić kolumnę, cena jednostkowa oraz wartość podatku vat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view="pageLayout" topLeftCell="A10" zoomScaleNormal="100" workbookViewId="0">
      <selection activeCell="F5" sqref="F5"/>
    </sheetView>
  </sheetViews>
  <sheetFormatPr defaultColWidth="4.42578125" defaultRowHeight="15"/>
  <cols>
    <col min="1" max="1" width="4.85546875" customWidth="1"/>
    <col min="2" max="2" width="21" customWidth="1"/>
    <col min="3" max="3" width="5.28515625" customWidth="1"/>
    <col min="4" max="4" width="15" style="9" customWidth="1"/>
    <col min="5" max="5" width="13.85546875" style="9" customWidth="1"/>
    <col min="6" max="6" width="8" style="9" customWidth="1"/>
    <col min="7" max="7" width="15" customWidth="1"/>
    <col min="8" max="8" width="17.5703125" customWidth="1"/>
  </cols>
  <sheetData>
    <row r="1" spans="1:8">
      <c r="A1" s="8"/>
      <c r="B1" s="65"/>
    </row>
    <row r="2" spans="1:8">
      <c r="A2" s="1"/>
      <c r="B2" s="3" t="s">
        <v>21</v>
      </c>
    </row>
    <row r="3" spans="1:8">
      <c r="A3" s="2"/>
    </row>
    <row r="4" spans="1:8">
      <c r="A4" s="45" t="s">
        <v>10</v>
      </c>
      <c r="B4" s="42" t="s">
        <v>29</v>
      </c>
      <c r="C4" s="45"/>
      <c r="D4" s="45"/>
      <c r="E4" s="45"/>
      <c r="F4" s="45"/>
      <c r="G4" s="45"/>
      <c r="H4" s="45"/>
    </row>
    <row r="5" spans="1:8">
      <c r="A5" s="45" t="s">
        <v>0</v>
      </c>
      <c r="B5" s="15"/>
      <c r="C5" s="15"/>
      <c r="D5" s="15"/>
      <c r="E5" s="15"/>
      <c r="F5" s="15"/>
      <c r="G5" s="15"/>
      <c r="H5" s="15"/>
    </row>
    <row r="6" spans="1:8">
      <c r="A6" s="1"/>
    </row>
    <row r="7" spans="1:8">
      <c r="A7" s="13"/>
      <c r="B7" s="57" t="s">
        <v>34</v>
      </c>
      <c r="C7" s="58"/>
      <c r="D7" s="58">
        <f>H15</f>
        <v>0</v>
      </c>
      <c r="E7" s="46"/>
      <c r="F7" s="35"/>
      <c r="G7" s="13"/>
      <c r="H7" s="13"/>
    </row>
    <row r="8" spans="1:8">
      <c r="A8" s="2"/>
      <c r="B8" s="2"/>
      <c r="C8" s="2"/>
      <c r="D8" s="10"/>
      <c r="E8" s="10"/>
      <c r="F8" s="10"/>
      <c r="G8" s="2"/>
      <c r="H8" s="2"/>
    </row>
    <row r="9" spans="1:8">
      <c r="A9" s="8"/>
      <c r="B9" s="44" t="str">
        <f>Słownie!F20</f>
        <v>Słownie: zł 0/100</v>
      </c>
      <c r="C9" s="44"/>
      <c r="D9" s="44"/>
      <c r="E9" s="44"/>
      <c r="F9" s="44"/>
      <c r="G9" s="44"/>
      <c r="H9" s="8"/>
    </row>
    <row r="10" spans="1:8">
      <c r="A10" s="8"/>
      <c r="B10" s="8"/>
      <c r="C10" s="8"/>
      <c r="D10" s="11"/>
      <c r="E10" s="11"/>
      <c r="F10" s="11"/>
      <c r="G10" s="8"/>
      <c r="H10" s="8"/>
    </row>
    <row r="12" spans="1:8" ht="82.5" customHeight="1">
      <c r="A12" s="47" t="s">
        <v>6</v>
      </c>
      <c r="B12" s="47" t="s">
        <v>30</v>
      </c>
      <c r="C12" s="48" t="s">
        <v>1</v>
      </c>
      <c r="D12" s="49" t="s">
        <v>18</v>
      </c>
      <c r="E12" s="50" t="s">
        <v>28</v>
      </c>
      <c r="F12" s="51" t="s">
        <v>22</v>
      </c>
      <c r="G12" s="50" t="s">
        <v>23</v>
      </c>
      <c r="H12" s="50" t="s">
        <v>2</v>
      </c>
    </row>
    <row r="13" spans="1:8" ht="16.5" customHeight="1">
      <c r="A13" s="29" t="s">
        <v>3</v>
      </c>
      <c r="B13" s="30" t="s">
        <v>7</v>
      </c>
      <c r="C13" s="30" t="s">
        <v>8</v>
      </c>
      <c r="D13" s="34" t="s">
        <v>9</v>
      </c>
      <c r="E13" s="36" t="s">
        <v>4</v>
      </c>
      <c r="F13" s="36" t="s">
        <v>5</v>
      </c>
      <c r="G13" s="31" t="s">
        <v>19</v>
      </c>
      <c r="H13" s="32" t="s">
        <v>20</v>
      </c>
    </row>
    <row r="14" spans="1:8" ht="23.25" customHeight="1" thickBot="1">
      <c r="A14" s="26">
        <v>1</v>
      </c>
      <c r="B14" s="27" t="s">
        <v>31</v>
      </c>
      <c r="C14" s="28" t="s">
        <v>32</v>
      </c>
      <c r="D14" s="33">
        <v>18000</v>
      </c>
      <c r="E14" s="37"/>
      <c r="F14" s="38"/>
      <c r="G14" s="39">
        <f>ROUND(D14*E14,2)</f>
        <v>0</v>
      </c>
      <c r="H14" s="39">
        <f>ROUND(D14*E14*(F14+1),2)</f>
        <v>0</v>
      </c>
    </row>
    <row r="15" spans="1:8" ht="18.75" customHeight="1">
      <c r="A15" s="52"/>
      <c r="B15" s="53"/>
      <c r="C15" s="53"/>
      <c r="D15" s="53"/>
      <c r="E15" s="53"/>
      <c r="F15" s="53" t="s">
        <v>17</v>
      </c>
      <c r="G15" s="54">
        <f>SUM(G14)</f>
        <v>0</v>
      </c>
      <c r="H15" s="55">
        <f>SUM(H14:H14)</f>
        <v>0</v>
      </c>
    </row>
    <row r="16" spans="1:8">
      <c r="A16" s="4"/>
      <c r="B16" s="5"/>
      <c r="C16" s="5"/>
      <c r="D16" s="6"/>
      <c r="E16" s="6"/>
      <c r="F16" s="6"/>
      <c r="G16" s="6"/>
      <c r="H16" s="7"/>
    </row>
    <row r="17" spans="1:8" ht="15.75" customHeight="1">
      <c r="A17" s="14"/>
      <c r="B17" s="15"/>
      <c r="C17" s="15"/>
      <c r="E17" s="62" t="s">
        <v>33</v>
      </c>
      <c r="F17" s="15"/>
      <c r="G17" s="56"/>
      <c r="H17" s="56">
        <f>H15</f>
        <v>0</v>
      </c>
    </row>
    <row r="18" spans="1:8">
      <c r="B18" s="13"/>
      <c r="C18" s="13"/>
      <c r="D18" s="13"/>
      <c r="E18" s="13"/>
      <c r="F18" s="13"/>
      <c r="G18" s="63" t="s">
        <v>24</v>
      </c>
      <c r="H18" s="63"/>
    </row>
    <row r="19" spans="1:8">
      <c r="A19" s="13"/>
      <c r="B19" s="13"/>
      <c r="C19" s="13"/>
      <c r="D19" s="13"/>
      <c r="E19" s="13"/>
      <c r="F19" s="13"/>
      <c r="G19" s="13"/>
      <c r="H19" s="13"/>
    </row>
    <row r="20" spans="1:8">
      <c r="B20" s="8"/>
      <c r="C20" s="8"/>
      <c r="D20" s="11"/>
      <c r="E20" s="11"/>
      <c r="F20" s="11"/>
    </row>
    <row r="21" spans="1:8">
      <c r="A21" s="15"/>
      <c r="B21" s="15"/>
      <c r="C21" s="15"/>
      <c r="D21" s="15"/>
      <c r="E21" s="15"/>
      <c r="F21" s="15"/>
      <c r="G21" s="15"/>
      <c r="H21" s="15"/>
    </row>
    <row r="22" spans="1:8">
      <c r="A22" s="42"/>
      <c r="B22" s="42"/>
      <c r="C22" s="42"/>
      <c r="D22" s="42"/>
      <c r="E22" s="42"/>
      <c r="F22" s="42"/>
      <c r="G22" s="42"/>
      <c r="H22" s="42"/>
    </row>
    <row r="23" spans="1:8">
      <c r="A23" s="8"/>
      <c r="B23" s="42"/>
      <c r="C23" s="42"/>
      <c r="D23" s="42"/>
      <c r="E23" s="42"/>
      <c r="F23" s="42"/>
      <c r="G23" s="42"/>
      <c r="H23" s="42"/>
    </row>
    <row r="24" spans="1:8" ht="20.25" customHeight="1">
      <c r="A24" s="8"/>
      <c r="B24" s="42"/>
      <c r="C24" s="42"/>
      <c r="D24" s="42"/>
      <c r="E24" s="42"/>
      <c r="F24" s="42"/>
      <c r="G24" s="42"/>
      <c r="H24" s="42"/>
    </row>
    <row r="25" spans="1:8">
      <c r="A25" s="8"/>
      <c r="B25" s="1"/>
    </row>
    <row r="26" spans="1:8" s="12" customFormat="1" ht="14.1" customHeight="1">
      <c r="A26" s="43"/>
      <c r="B26" s="43"/>
      <c r="C26" s="43"/>
      <c r="D26" s="43"/>
      <c r="E26" s="64"/>
      <c r="F26" s="64"/>
      <c r="G26" s="64"/>
      <c r="H26" s="64"/>
    </row>
    <row r="27" spans="1:8">
      <c r="B27" s="1"/>
      <c r="E27" s="9" t="s">
        <v>25</v>
      </c>
    </row>
    <row r="28" spans="1:8">
      <c r="C28" s="15"/>
      <c r="D28" s="15"/>
      <c r="E28" s="59" t="s">
        <v>27</v>
      </c>
      <c r="F28" s="15"/>
      <c r="G28" s="15"/>
      <c r="H28" s="15"/>
    </row>
    <row r="29" spans="1:8" ht="14.1" customHeight="1">
      <c r="A29" s="40"/>
      <c r="B29" s="40"/>
      <c r="C29" s="41"/>
      <c r="D29" s="41"/>
      <c r="E29" s="61" t="s">
        <v>26</v>
      </c>
      <c r="F29" s="60"/>
      <c r="G29" s="60"/>
      <c r="H29" s="60"/>
    </row>
  </sheetData>
  <sheetProtection algorithmName="SHA-512" hashValue="zA4+PbMdeLaX6LbfEE9vET/IaJPZeQH1KEfECJntf/q1GyPDJprAQ2mMCXjAwyXuMQNW1aUSkwix2O5RXO613g==" saltValue="CZMpbp9vX/ZbrMNlMlS7jQ==" spinCount="100000" sheet="1" objects="1" scenarios="1"/>
  <protectedRanges>
    <protectedRange sqref="B1" name="Rozstęp2"/>
    <protectedRange sqref="E14:F14" name="Rozstęp1"/>
  </protectedRanges>
  <printOptions horizontalCentered="1"/>
  <pageMargins left="0.23622047244094491" right="0.23622047244094491" top="0.78740157480314965" bottom="0.74803149606299213" header="0" footer="0.31496062992125984"/>
  <pageSetup paperSize="9" scale="95" orientation="portrait" r:id="rId1"/>
  <headerFooter alignWithMargins="0">
    <oddHeader xml:space="preserve">&amp;C&amp;8Specyfikacja Warunków Zamówienia
"Usługa pralnicza dla Dom Pomocy Społecznej 
„Senior” w Rudzie Śląskiej w  drugim półroczu 2025
ul. Puszkina 7, Ruda Śląska 41-704&amp;R&amp;"-,Pogrubiona kursywa"&amp;10
Załącznik nr  1.1
do formularza ofertowego 
</oddHeader>
    <oddFooter>&amp;C&amp;"-,Pogrubiony"Strona &amp;P z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4"/>
  <sheetViews>
    <sheetView workbookViewId="0">
      <selection activeCell="A2" sqref="A2"/>
    </sheetView>
  </sheetViews>
  <sheetFormatPr defaultRowHeight="14.25"/>
  <cols>
    <col min="1" max="5" width="9.140625" style="17"/>
    <col min="6" max="6" width="10.5703125" style="17" bestFit="1" customWidth="1"/>
    <col min="7" max="16384" width="9.140625" style="17"/>
  </cols>
  <sheetData>
    <row r="1" spans="1:10">
      <c r="A1" s="16">
        <f>Arkusz1!H15</f>
        <v>0</v>
      </c>
      <c r="G1" s="66" t="s">
        <v>11</v>
      </c>
      <c r="H1" s="66"/>
    </row>
    <row r="2" spans="1:10">
      <c r="A2" s="18"/>
      <c r="C2" s="19" t="s">
        <v>12</v>
      </c>
      <c r="D2" s="20" t="s">
        <v>13</v>
      </c>
      <c r="E2" s="19" t="s">
        <v>12</v>
      </c>
      <c r="F2" s="20" t="s">
        <v>13</v>
      </c>
      <c r="G2" s="19" t="s">
        <v>12</v>
      </c>
      <c r="H2" s="20" t="s">
        <v>13</v>
      </c>
      <c r="I2" s="21" t="s">
        <v>14</v>
      </c>
      <c r="J2" s="22" t="s">
        <v>15</v>
      </c>
    </row>
    <row r="3" spans="1:10">
      <c r="A3" s="17">
        <f>INT(A$1/10000000)</f>
        <v>0</v>
      </c>
      <c r="C3" s="23">
        <f>IF(AND(A3&gt;=0,A3&lt;=5),1,0)</f>
        <v>1</v>
      </c>
      <c r="D3" s="23">
        <f>IF(AND(A3&gt;=6,A3&lt;=9),1,0)</f>
        <v>0</v>
      </c>
      <c r="E3" s="24" t="str">
        <f>IF(A3=0,"",IF(A3=1,IF(A4=0,"dziesięć milionów ",""),IF(A3=2,"dwadzieścia ",IF(A3=3,"trzydzieści ",IF(A3=4,"czterdzieści ",IF(A3=5,"pięćdziesiąt ",""))))))</f>
        <v/>
      </c>
      <c r="F3" s="24" t="str">
        <f>IF(A3=6,"sześćdziesiąt ",IF(A3=7,"siedemdziesiąt ",IF(A3=8,"osiemdziesiąt ",IF(A3=9,"dziewięćdziesiąt ",""))))</f>
        <v/>
      </c>
      <c r="J3" s="24" t="str">
        <f>IF(C3,E3&amp;I3,IF(D3,F3&amp;I3,""))</f>
        <v/>
      </c>
    </row>
    <row r="4" spans="1:10">
      <c r="A4" s="18">
        <f>INT(A$1/1000000)-A3*10</f>
        <v>0</v>
      </c>
      <c r="C4" s="23">
        <f t="shared" ref="C4:C10" si="0">IF(AND(A4&gt;=0,A4&lt;=5),1,0)</f>
        <v>1</v>
      </c>
      <c r="D4" s="23">
        <f t="shared" ref="D4:D10" si="1">IF(AND(A4&gt;=6,A4&lt;=9),1,0)</f>
        <v>0</v>
      </c>
      <c r="E4" s="24" t="str">
        <f>IF(A4=0,IF(AND(A3&lt;&gt;0,A3&lt;&gt;1),"milionów ",""),IF(A4=1,IF(A3=0,"jeden milion ","jeden milionów "),IF(A4=2,"dwa miliony ",IF(A4=3,"trzy miliony ",IF(A4=4,"cztery miliony ",IF(A4=5,"pięć milionów ",""))))))</f>
        <v/>
      </c>
      <c r="F4" s="24" t="str">
        <f>IF(A4=6,"sześć milionów ",IF(A4=7,"siedem milionów ",IF(A4=8,"osiem milionów ",IF(A4=9,"dziewięć milionów ",""))))</f>
        <v/>
      </c>
      <c r="G4" s="24" t="str">
        <f>IF(A4=0,"",IF(A4=1,"jedenaście milionów ",IF(A4=2,"dwanaście milionów ",IF(A4=3,"trzynaście milionów ",IF(A4=4,"czternaście milionów ",IF(A4=5,"piętnaście milionów ",""))))))</f>
        <v/>
      </c>
      <c r="H4" s="24" t="str">
        <f>IF(A4=6,"szesnaście milionów ",IF(A4=7,"siedemnaście milionów ",IF(A4=8,"osiemnaście milionów ",IF(A4=9,"dziewiętnaście milionów ",""))))</f>
        <v/>
      </c>
      <c r="J4" s="24" t="str">
        <f>IF(A3=1,IF(C4,G4,IF(D4,H4)),IF(C4,E4,IF(D4,F4,"")))</f>
        <v/>
      </c>
    </row>
    <row r="5" spans="1:10">
      <c r="A5" s="17">
        <f>INT(A$1/100000)-10*A4-100*A3</f>
        <v>0</v>
      </c>
      <c r="C5" s="23">
        <f t="shared" si="0"/>
        <v>1</v>
      </c>
      <c r="D5" s="23">
        <f t="shared" si="1"/>
        <v>0</v>
      </c>
      <c r="E5" s="24" t="str">
        <f>IF(A5=0,"",IF(A5=1,"sto ",IF(A5=2,"dwieście ",IF(A5=3,"trzysta ",IF(A5=4,"czterysta ",IF(A5=5,"pięćset ",""))))))</f>
        <v/>
      </c>
      <c r="F5" s="24" t="str">
        <f>IF(A5=6,"sześćset ",IF(A5=7,"siedemset ",IF(A5=8,"osiemset ",IF(A5=9,"dziewięćset ",""))))</f>
        <v/>
      </c>
      <c r="J5" s="24" t="str">
        <f>IF(C5,E5&amp;I5,IF(D5,F5&amp;I5,""))</f>
        <v/>
      </c>
    </row>
    <row r="6" spans="1:10">
      <c r="A6" s="17">
        <f>INT(A$1/10000)-10*A5-100*A4-1000*A3</f>
        <v>0</v>
      </c>
      <c r="C6" s="23">
        <f t="shared" si="0"/>
        <v>1</v>
      </c>
      <c r="D6" s="23">
        <f t="shared" si="1"/>
        <v>0</v>
      </c>
      <c r="E6" s="24" t="str">
        <f>IF(A6=0,"",IF(A6=1,IF(A7=0,"dziesięć tysięcy ",""),IF(A6=2,"dwadzieścia ",IF(A6=3,"trzydzieści ",IF(A6=4,"czterdzieści ",IF(A6=5,"pięćdziesiąt ",""))))))</f>
        <v/>
      </c>
      <c r="F6" s="24" t="str">
        <f>IF(A6=6,"sześćdziesiąt ",IF(A6=7,"siedemdziesiąt ",IF(A6=8,"osiemdziesiąt ",IF(A6=9,"dziewięćdziesiąt ",""))))</f>
        <v/>
      </c>
      <c r="J6" s="24" t="str">
        <f>IF(C6,E6&amp;I6,IF(D6,F6&amp;I6,""))</f>
        <v/>
      </c>
    </row>
    <row r="7" spans="1:10">
      <c r="A7" s="18">
        <f>INT(A$1/1000)-10*A6-100*A5-1000*A4-10000*A3</f>
        <v>0</v>
      </c>
      <c r="C7" s="23">
        <f t="shared" si="0"/>
        <v>1</v>
      </c>
      <c r="D7" s="23">
        <f t="shared" si="1"/>
        <v>0</v>
      </c>
      <c r="E7" s="24" t="str">
        <f>IF(A7=0,IF(OR(AND(A6&lt;&gt;0,A6&lt;&gt;1),AND(A5&lt;&gt;0,A6=0)),"tysięcy ",""),IF(A7=1,IF(AND(A5=0,A6=0),"jeden tysiąc ","jeden tysięcy "),IF(A7=2,"dwa tysiące ",IF(A7=3,"trzy tysiące ",IF(A7=4,"cztery tysiące ",IF(A7=5,"pięć tysięcy ",""))))))</f>
        <v/>
      </c>
      <c r="F7" s="24" t="str">
        <f>IF(A7=6,"sześć tysięcy ",IF(A7=7,"siedem tysięcy ",IF(A7=8,"osiem tysięcy ",IF(A7=9,"dziewięć tysięcy ",""))))</f>
        <v/>
      </c>
      <c r="G7" s="24" t="str">
        <f>IF(A7=0,"",IF(A7=1,"jedenaście tysięcy ",IF(A7=2,"dwanaście tysięcy ",IF(A7=3,"trzynaście tysięcy ",IF(A7=4,"czternaście tysięcy ",IF(A7=5,"piętnaście tysięcy ",""))))))</f>
        <v/>
      </c>
      <c r="H7" s="24" t="str">
        <f>IF(A7=6,"szesnaście tysięcy ",IF(A7=7,"siedemnaście tysięcy ",IF(A7=8,"osiemnaście tysięcy ",IF(A7=9,"dziewiętnaście tysięcy ",""))))</f>
        <v/>
      </c>
      <c r="J7" s="24" t="str">
        <f>IF(A6=1,IF(C7,G7,IF(D7,H7)),IF(C7,E7,IF(D7,F7,"")))</f>
        <v/>
      </c>
    </row>
    <row r="8" spans="1:10">
      <c r="A8" s="17">
        <f>INT(A$1/100)-10*A7-100*A6-1000*A5-10000*A4-100000*A3</f>
        <v>0</v>
      </c>
      <c r="C8" s="23">
        <f t="shared" si="0"/>
        <v>1</v>
      </c>
      <c r="D8" s="23">
        <f t="shared" si="1"/>
        <v>0</v>
      </c>
      <c r="E8" s="24" t="str">
        <f>IF(A8=0,"",IF(A8=1,"sto ",IF(A8=2,"dwieście ",IF(A8=3,"trzysta ",IF(A8=4,"czterysta ",IF(A8=5,"pięćset ",""))))))</f>
        <v/>
      </c>
      <c r="F8" s="24" t="str">
        <f>IF(A8=6,"sześćset ",IF(A8=7,"siedemset ",IF(A8=8,"osiemset ",IF(A8=9,"dziewięćset ",""))))</f>
        <v/>
      </c>
      <c r="J8" s="24" t="str">
        <f>IF(C8,E8&amp;I8,IF(D8,F8&amp;I8,""))</f>
        <v/>
      </c>
    </row>
    <row r="9" spans="1:10">
      <c r="A9" s="17">
        <f>INT(A$1/10)-10*A8-100*A7-1000*A6-10000*A5-100000*A4-1000000*A3</f>
        <v>0</v>
      </c>
      <c r="C9" s="23">
        <f t="shared" si="0"/>
        <v>1</v>
      </c>
      <c r="D9" s="23">
        <f t="shared" si="1"/>
        <v>0</v>
      </c>
      <c r="E9" s="24" t="str">
        <f>IF(A9=0,"",IF(A9=1,IF(A10=0,"dziesięć ",""),IF(A9=2,"dwadzieścia ",IF(A9=3,"trzydzieści ",IF(A9=4,"czterdzieści ",IF(A9=5,"pięćdziesiąt ",""))))))</f>
        <v/>
      </c>
      <c r="F9" s="24" t="str">
        <f>IF(A9=6,"sześćdziesiąt ",IF(A9=7,"siedemdziesiąt ",IF(A9=8,"osiemdziesiąt ",IF(A9=9,"dziewięćdziesiąt ",""))))</f>
        <v/>
      </c>
      <c r="J9" s="24" t="str">
        <f>IF(C9,E9&amp;I9,IF(D9,F9&amp;I9,""))</f>
        <v/>
      </c>
    </row>
    <row r="10" spans="1:10">
      <c r="A10" s="18">
        <f>INT(A$1)-10*A9-100*A8-1000*A7-10000*A6-100000*A5-1000000*A4-10000000*A3</f>
        <v>0</v>
      </c>
      <c r="C10" s="23">
        <f t="shared" si="0"/>
        <v>1</v>
      </c>
      <c r="D10" s="23">
        <f t="shared" si="1"/>
        <v>0</v>
      </c>
      <c r="E10" s="24" t="str">
        <f>IF(A10=0,"",IF(A10=1,"jeden ",IF(A10=2,"dwa ",IF(A10=3,"trzy ",IF(A10=4,"cztery ",IF(A10=5,"pięć ",""))))))</f>
        <v/>
      </c>
      <c r="F10" s="24" t="str">
        <f>IF(A10=6,"sześć ",IF(A10=7,"siedem ",IF(A10=8,"osiem ",IF(A10=9,"dziewięć ",""))))</f>
        <v/>
      </c>
      <c r="G10" s="24" t="str">
        <f>IF(A10=0,"",IF(A10=1,"jedenaście ",IF(A10=2,"dwanaście ",IF(A10=3,"trzynaście ",IF(A10=4,"czternaście ",IF(A10=5,"piętnaście ",""))))))</f>
        <v/>
      </c>
      <c r="H10" s="24" t="str">
        <f>IF(A10=6,"szesnaście ",IF(A10=7,"siedemnaście ",IF(A10=8,"osiemnaście ",IF(A10=9,"dziewiętnaście ",""))))</f>
        <v/>
      </c>
      <c r="J10" s="24" t="str">
        <f>IF(A9=1,IF(C10,G10,IF(D10,H10)),IF(C10,E10,IF(D10,F10,"")))</f>
        <v/>
      </c>
    </row>
    <row r="11" spans="1:10">
      <c r="A11" s="25">
        <f>ROUND((A1-TRUNC(A1,0))*100,0)</f>
        <v>0</v>
      </c>
      <c r="J11" s="24" t="str">
        <f>"zł "&amp;A11&amp;"/100"</f>
        <v>zł 0/100</v>
      </c>
    </row>
    <row r="12" spans="1:10">
      <c r="E12" s="22" t="s">
        <v>16</v>
      </c>
    </row>
    <row r="13" spans="1:10">
      <c r="A13" s="16">
        <f>ROUND(A1,2)</f>
        <v>0</v>
      </c>
      <c r="E13" s="24" t="str">
        <f>J3&amp;J4&amp;J5&amp;J6&amp;J7&amp;J8&amp;J9&amp;J10&amp;J11</f>
        <v>zł 0/100</v>
      </c>
      <c r="F13" s="24"/>
      <c r="G13" s="24"/>
      <c r="H13" s="24"/>
      <c r="I13" s="24"/>
      <c r="J13" s="24"/>
    </row>
    <row r="20" spans="6:6">
      <c r="F20" s="17" t="str">
        <f>"Słownie: " &amp;E13</f>
        <v>Słownie: zł 0/100</v>
      </c>
    </row>
    <row r="21" spans="6:6">
      <c r="F21" s="17" t="str">
        <f>E13</f>
        <v>zł 0/100</v>
      </c>
    </row>
    <row r="24" spans="6:6">
      <c r="F24" s="17" t="str">
        <f>"Razem: " &amp;A13 &amp; "  słownie: " &amp; E13</f>
        <v>Razem: 0  słownie: zł 0/100</v>
      </c>
    </row>
  </sheetData>
  <sheetProtection sheet="1" formatCells="0" formatColumns="0"/>
  <mergeCells count="1">
    <mergeCell ref="G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Słownie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Strugała</dc:creator>
  <cp:lastModifiedBy>Mirosława Strugała</cp:lastModifiedBy>
  <cp:lastPrinted>2023-11-22T11:42:35Z</cp:lastPrinted>
  <dcterms:created xsi:type="dcterms:W3CDTF">2020-05-11T11:27:29Z</dcterms:created>
  <dcterms:modified xsi:type="dcterms:W3CDTF">2025-04-29T09:09:05Z</dcterms:modified>
</cp:coreProperties>
</file>