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Moje dokumenty\Klienci\strzeleczki gmina\SIWZS\2024\Do przetargu\"/>
    </mc:Choice>
  </mc:AlternateContent>
  <xr:revisionPtr revIDLastSave="0" documentId="13_ncr:1_{08DD862E-0CA6-4658-987B-9A8B264656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łącznie" sheetId="13" r:id="rId1"/>
    <sheet name="budynki_i_budowle_gmina" sheetId="1" r:id="rId2"/>
    <sheet name="Przepompownie" sheetId="29" r:id="rId3"/>
    <sheet name="mienie_ruchome_gmina" sheetId="2" r:id="rId4"/>
    <sheet name="sprzęt_elektroniczny_gmina" sheetId="3" r:id="rId5"/>
    <sheet name="gotówka_gmina" sheetId="5" r:id="rId6"/>
    <sheet name="gotówka_sołtysi-zestawienie" sheetId="6" r:id="rId7"/>
    <sheet name="Strzeleczki Krapkowicka 59" sheetId="28" r:id="rId8"/>
    <sheet name="biblioteka" sheetId="14" r:id="rId9"/>
    <sheet name="gok" sheetId="15" r:id="rId10"/>
    <sheet name="gops" sheetId="16" r:id="rId11"/>
    <sheet name="gzeas" sheetId="17" r:id="rId12"/>
    <sheet name="sp strzeleczki-Sienkiewicza 37" sheetId="18" r:id="rId13"/>
    <sheet name="sp strzeleczki-Sienkiewicza 3" sheetId="19" r:id="rId14"/>
    <sheet name="sp dobra" sheetId="20" r:id="rId15"/>
    <sheet name="sp komorniki" sheetId="21" r:id="rId16"/>
    <sheet name="sp racławiczki" sheetId="22" r:id="rId17"/>
    <sheet name="sp zielina" sheetId="23" r:id="rId18"/>
    <sheet name="przedszkole strzeleczki" sheetId="24" r:id="rId19"/>
    <sheet name="konstrukcja_gmina" sheetId="4" r:id="rId20"/>
    <sheet name="zabezpieczenie budynki gmina" sheetId="27" r:id="rId21"/>
    <sheet name="konstrukcja_gzeas" sheetId="25" r:id="rId22"/>
    <sheet name="konstrukcja_gok" sheetId="26" r:id="rId23"/>
    <sheet name="Arkusz6" sheetId="12" state="hidden" r:id="rId24"/>
  </sheets>
  <definedNames>
    <definedName name="_xlnm._FilterDatabase" localSheetId="9" hidden="1">gok!$A$25:$I$43</definedName>
    <definedName name="_xlnm._FilterDatabase" localSheetId="10" hidden="1">gops!$A$12:$I$46</definedName>
    <definedName name="_xlnm._FilterDatabase" localSheetId="18" hidden="1">'przedszkole strzeleczki'!$A$35:$I$60</definedName>
    <definedName name="_xlnm._FilterDatabase" localSheetId="14" hidden="1">'sp dobra'!$A$17:$I$44</definedName>
    <definedName name="_xlnm._FilterDatabase" localSheetId="15" hidden="1">'sp komorniki'!$A$16:$I$57</definedName>
    <definedName name="_xlnm._FilterDatabase" localSheetId="16" hidden="1">'sp racławiczki'!$A$19:$I$59</definedName>
    <definedName name="_xlnm._FilterDatabase" localSheetId="13" hidden="1">'sp strzeleczki-Sienkiewicza 3'!$A$12:$I$15</definedName>
    <definedName name="_xlnm._FilterDatabase" localSheetId="12" hidden="1">'sp strzeleczki-Sienkiewicza 37'!$A$23:$I$47</definedName>
    <definedName name="_xlnm._FilterDatabase" localSheetId="17" hidden="1">'sp zielina'!$A$15:$I$72</definedName>
    <definedName name="_xlnm._FilterDatabase" localSheetId="4" hidden="1">sprzęt_elektroniczny_gmina!$A$2:$H$50</definedName>
    <definedName name="_xlnm.Print_Area" localSheetId="8">biblioteka!$A$1:$H$29</definedName>
    <definedName name="_xlnm.Print_Area" localSheetId="1">budynki_i_budowle_gmina!$A$1:$F$56</definedName>
    <definedName name="_xlnm.Print_Area" localSheetId="9">gok!$A$1:$H$35</definedName>
    <definedName name="_xlnm.Print_Area" localSheetId="10">gops!$A$1:$I$28</definedName>
    <definedName name="_xlnm.Print_Area" localSheetId="6">'gotówka_sołtysi-zestawienie'!$A$1:$J$433</definedName>
    <definedName name="_xlnm.Print_Area" localSheetId="11">gzeas!$A$1:$I$20</definedName>
    <definedName name="_xlnm.Print_Area" localSheetId="3">mienie_ruchome_gmina!$A$1:$G$142</definedName>
    <definedName name="_xlnm.Print_Area" localSheetId="18">'przedszkole strzeleczki'!$A$1:$I$48</definedName>
    <definedName name="_xlnm.Print_Area" localSheetId="14">'sp dobra'!$A$1:$I$35</definedName>
    <definedName name="_xlnm.Print_Area" localSheetId="15">'sp komorniki'!$A$1:$I$57</definedName>
    <definedName name="_xlnm.Print_Area" localSheetId="16">'sp racławiczki'!$A$1:$I$59</definedName>
    <definedName name="_xlnm.Print_Area" localSheetId="13">'sp strzeleczki-Sienkiewicza 3'!$A$1:$I$13</definedName>
    <definedName name="_xlnm.Print_Area" localSheetId="12">'sp strzeleczki-Sienkiewicza 37'!$A$1:$I$35</definedName>
    <definedName name="_xlnm.Print_Area" localSheetId="17">'sp zielina'!$A$1:$I$72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6" i="3" l="1"/>
  <c r="G49" i="22"/>
  <c r="G48" i="22"/>
  <c r="G47" i="22"/>
  <c r="G46" i="22"/>
  <c r="G45" i="22"/>
  <c r="G18" i="18" l="1"/>
  <c r="G102" i="18"/>
  <c r="G95" i="18"/>
  <c r="G94" i="18"/>
  <c r="G87" i="18"/>
  <c r="G86" i="18"/>
  <c r="G112" i="18" s="1"/>
  <c r="G49" i="18"/>
  <c r="G47" i="18"/>
  <c r="G41" i="18"/>
  <c r="G36" i="18"/>
  <c r="G56" i="20" l="1"/>
  <c r="G55" i="20"/>
  <c r="G7" i="20"/>
  <c r="G48" i="21" l="1"/>
  <c r="G45" i="21"/>
  <c r="G43" i="21"/>
  <c r="G42" i="21"/>
  <c r="K39" i="21"/>
  <c r="K24" i="21"/>
  <c r="G20" i="21"/>
  <c r="G54" i="16" l="1"/>
  <c r="O2" i="16" s="1"/>
  <c r="G53" i="16"/>
  <c r="N2" i="16" s="1"/>
  <c r="G52" i="16"/>
  <c r="M2" i="16" s="1"/>
  <c r="G12" i="16"/>
  <c r="G13" i="16" s="1"/>
  <c r="L2" i="16" s="1"/>
  <c r="G12" i="14" l="1"/>
  <c r="G113" i="24" l="1"/>
  <c r="G112" i="24"/>
  <c r="G111" i="24"/>
  <c r="E24" i="2" l="1"/>
  <c r="E50" i="1" l="1"/>
  <c r="M2" i="24" l="1"/>
  <c r="G46" i="24"/>
  <c r="L2" i="24" s="1"/>
  <c r="G17" i="24"/>
  <c r="K2" i="24" s="1"/>
  <c r="G11" i="23"/>
  <c r="G14" i="22"/>
  <c r="G11" i="21"/>
  <c r="G54" i="20"/>
  <c r="G12" i="20"/>
  <c r="G7" i="19"/>
  <c r="G9" i="18"/>
  <c r="G18" i="17"/>
  <c r="G44" i="15"/>
  <c r="G22" i="15"/>
  <c r="G12" i="15"/>
  <c r="G9" i="15"/>
  <c r="G20" i="14"/>
  <c r="G46" i="28"/>
  <c r="G38" i="28"/>
  <c r="G15" i="28"/>
  <c r="N2" i="2"/>
  <c r="M2" i="2"/>
  <c r="E200" i="2"/>
  <c r="E190" i="2"/>
  <c r="E175" i="2"/>
  <c r="E166" i="2"/>
  <c r="E153" i="2"/>
  <c r="E151" i="2"/>
  <c r="E132" i="2"/>
  <c r="E109" i="2"/>
  <c r="E95" i="2"/>
  <c r="E64" i="2"/>
  <c r="E27" i="2"/>
  <c r="E21" i="2"/>
  <c r="E41" i="29"/>
  <c r="E21" i="29"/>
  <c r="E28" i="1"/>
  <c r="E19" i="1"/>
  <c r="E11" i="1"/>
  <c r="O2" i="24"/>
  <c r="N2" i="24"/>
  <c r="G47" i="24" l="1"/>
  <c r="G82" i="23"/>
  <c r="G80" i="23"/>
  <c r="G79" i="23"/>
  <c r="N2" i="23" s="1"/>
  <c r="G68" i="23"/>
  <c r="G61" i="23"/>
  <c r="G60" i="23"/>
  <c r="G59" i="23"/>
  <c r="G58" i="23"/>
  <c r="G42" i="23"/>
  <c r="G38" i="23"/>
  <c r="G37" i="23"/>
  <c r="G78" i="23" s="1"/>
  <c r="G12" i="23"/>
  <c r="G6" i="23"/>
  <c r="K2" i="23" s="1"/>
  <c r="L2" i="23"/>
  <c r="S2" i="23" l="1"/>
  <c r="O2" i="23"/>
  <c r="M2" i="23"/>
  <c r="G76" i="22" l="1"/>
  <c r="N2" i="22" s="1"/>
  <c r="L2" i="22"/>
  <c r="G6" i="22"/>
  <c r="K2" i="22" s="1"/>
  <c r="G75" i="22" l="1"/>
  <c r="M2" i="22" s="1"/>
  <c r="G77" i="22"/>
  <c r="O2" i="22" s="1"/>
  <c r="G79" i="22"/>
  <c r="S2" i="22" s="1"/>
  <c r="G15" i="22"/>
  <c r="G68" i="21" l="1"/>
  <c r="P2" i="21" s="1"/>
  <c r="G69" i="21"/>
  <c r="G66" i="21"/>
  <c r="L2" i="21"/>
  <c r="G6" i="21"/>
  <c r="G65" i="21" l="1"/>
  <c r="G67" i="21"/>
  <c r="O2" i="21" s="1"/>
  <c r="N2" i="21"/>
  <c r="S2" i="21"/>
  <c r="M2" i="21"/>
  <c r="G12" i="21"/>
  <c r="K2" i="21"/>
  <c r="G58" i="20" l="1"/>
  <c r="S2" i="20" l="1"/>
  <c r="N2" i="20"/>
  <c r="O2" i="20"/>
  <c r="K2" i="20"/>
  <c r="G13" i="20" l="1"/>
  <c r="M2" i="20"/>
  <c r="L2" i="20"/>
  <c r="N2" i="19" l="1"/>
  <c r="L2" i="19"/>
  <c r="K2" i="19"/>
  <c r="S2" i="19" l="1"/>
  <c r="M2" i="19"/>
  <c r="G9" i="19"/>
  <c r="O2" i="19"/>
  <c r="K2" i="18"/>
  <c r="L2" i="18"/>
  <c r="G110" i="18" l="1"/>
  <c r="O2" i="18" s="1"/>
  <c r="G108" i="18"/>
  <c r="M2" i="18" s="1"/>
  <c r="G109" i="18"/>
  <c r="N2" i="18" s="1"/>
  <c r="G19" i="18"/>
  <c r="G20" i="17" l="1"/>
  <c r="O2" i="17" s="1"/>
  <c r="G19" i="17"/>
  <c r="N2" i="17" s="1"/>
  <c r="M2" i="17"/>
  <c r="G46" i="15" l="1"/>
  <c r="O2" i="15" s="1"/>
  <c r="G45" i="15"/>
  <c r="N2" i="15" s="1"/>
  <c r="Q2" i="15"/>
  <c r="M2" i="15"/>
  <c r="K2" i="15"/>
  <c r="G23" i="15" l="1"/>
  <c r="L2" i="15"/>
  <c r="G38" i="14" l="1"/>
  <c r="N2" i="14" s="1"/>
  <c r="G34" i="14"/>
  <c r="L2" i="14"/>
  <c r="R2" i="14"/>
  <c r="B13" i="13" s="1"/>
  <c r="G37" i="14" l="1"/>
  <c r="M2" i="14" s="1"/>
  <c r="G39" i="14"/>
  <c r="O2" i="14" s="1"/>
  <c r="G21" i="14"/>
  <c r="G11" i="28" l="1"/>
  <c r="G10" i="28"/>
  <c r="G9" i="28"/>
  <c r="G5" i="28"/>
  <c r="O2" i="28"/>
  <c r="N2" i="28"/>
  <c r="M2" i="28"/>
  <c r="L2" i="28"/>
  <c r="G430" i="6"/>
  <c r="F430" i="6"/>
  <c r="G397" i="6"/>
  <c r="F397" i="6"/>
  <c r="G364" i="6"/>
  <c r="F364" i="6"/>
  <c r="G331" i="6"/>
  <c r="F331" i="6"/>
  <c r="G298" i="6"/>
  <c r="F298" i="6"/>
  <c r="G265" i="6"/>
  <c r="F265" i="6"/>
  <c r="G232" i="6"/>
  <c r="F232" i="6"/>
  <c r="G199" i="6"/>
  <c r="F199" i="6"/>
  <c r="G166" i="6"/>
  <c r="F166" i="6"/>
  <c r="G133" i="6"/>
  <c r="F133" i="6"/>
  <c r="G100" i="6"/>
  <c r="F100" i="6"/>
  <c r="G65" i="6"/>
  <c r="F65" i="6"/>
  <c r="G31" i="6"/>
  <c r="F31" i="6"/>
  <c r="E15" i="5"/>
  <c r="E14" i="5"/>
  <c r="E13" i="5"/>
  <c r="E12" i="5"/>
  <c r="N2" i="3"/>
  <c r="F33" i="3"/>
  <c r="P2" i="3"/>
  <c r="E201" i="2"/>
  <c r="E28" i="2"/>
  <c r="E42" i="29"/>
  <c r="K2" i="29"/>
  <c r="L2" i="29"/>
  <c r="E51" i="1"/>
  <c r="E63" i="1" s="1"/>
  <c r="E38" i="1"/>
  <c r="E47" i="1" s="1"/>
  <c r="E29" i="1"/>
  <c r="E36" i="1" s="1"/>
  <c r="F115" i="3" l="1"/>
  <c r="M2" i="3" s="1"/>
  <c r="F117" i="3"/>
  <c r="O2" i="3" s="1"/>
  <c r="G12" i="28"/>
  <c r="K2" i="28" s="1"/>
  <c r="E10" i="5"/>
  <c r="G39" i="28"/>
  <c r="Q2" i="28"/>
  <c r="L2" i="2"/>
  <c r="E64" i="1"/>
  <c r="K2" i="1" s="1"/>
  <c r="C46" i="4" l="1"/>
  <c r="B11" i="13" l="1"/>
  <c r="B10" i="13" l="1"/>
  <c r="B12" i="13"/>
  <c r="B8" i="13" l="1"/>
  <c r="B6" i="13" l="1"/>
  <c r="B5" i="13" l="1"/>
  <c r="B9" i="13" l="1"/>
  <c r="B7" i="13"/>
</calcChain>
</file>

<file path=xl/sharedStrings.xml><?xml version="1.0" encoding="utf-8"?>
<sst xmlns="http://schemas.openxmlformats.org/spreadsheetml/2006/main" count="7926" uniqueCount="1427">
  <si>
    <t>Lp.</t>
  </si>
  <si>
    <t>Przedmiot ubezpieczenia</t>
  </si>
  <si>
    <t>Lokalizacja</t>
  </si>
  <si>
    <t>Zakres ubezpieczenia</t>
  </si>
  <si>
    <t>Suma ubezpieczenia</t>
  </si>
  <si>
    <t>rodzaj wartości</t>
  </si>
  <si>
    <t>stropy</t>
  </si>
  <si>
    <t>Pawilon noclegowy</t>
  </si>
  <si>
    <t>Ośrodek Wypoczynkowy w Dobrej</t>
  </si>
  <si>
    <t>ogień</t>
  </si>
  <si>
    <t>rzeczywista</t>
  </si>
  <si>
    <t>cegła</t>
  </si>
  <si>
    <t>drewniana</t>
  </si>
  <si>
    <t>papa</t>
  </si>
  <si>
    <t>Pawilon recepcja</t>
  </si>
  <si>
    <t>Garaże murowane</t>
  </si>
  <si>
    <t>Baszta</t>
  </si>
  <si>
    <t>dachówka</t>
  </si>
  <si>
    <t>Łącznie lokalizacja OW Dobra</t>
  </si>
  <si>
    <t>Budynek biurowy Urzędu Gminy ("A" stary)</t>
  </si>
  <si>
    <t>47-364 Strzeleczki, ul. Rynek 4</t>
  </si>
  <si>
    <t>drewniane</t>
  </si>
  <si>
    <t>Budynek biurowy Urzędu Gminy ("B" nowy)</t>
  </si>
  <si>
    <t>żelbet</t>
  </si>
  <si>
    <t>Wiejski Ośrodek Zdrowia w Racławiczkach</t>
  </si>
  <si>
    <t>Racławiczki</t>
  </si>
  <si>
    <t>Wiejski Ośrodek Zdrowia w Dobrej</t>
  </si>
  <si>
    <t>Dobra</t>
  </si>
  <si>
    <t>Budynek socjalno - sanitarny</t>
  </si>
  <si>
    <t>Kujawy, boisko sportowe</t>
  </si>
  <si>
    <t>Budynek - sala wiejska Komorniki</t>
  </si>
  <si>
    <t>Szatnia LZS, wiata, Trybuny</t>
  </si>
  <si>
    <t>Łącznie</t>
  </si>
  <si>
    <t>Altana przy placu zabaw</t>
  </si>
  <si>
    <t>Boisko sportowe "Orlik", ogrodzenie, zaplecze socjalne, oświetlenie</t>
  </si>
  <si>
    <t>Strzeleczki</t>
  </si>
  <si>
    <t>księgowa brutto</t>
  </si>
  <si>
    <t>Plac zabaw</t>
  </si>
  <si>
    <t>Wiata stadionowa 2 szt.</t>
  </si>
  <si>
    <t>Strzeleczki, boisko sportowe</t>
  </si>
  <si>
    <t>Siedziska</t>
  </si>
  <si>
    <t>Altana</t>
  </si>
  <si>
    <t>Remiza OSP</t>
  </si>
  <si>
    <t>Łowkowice</t>
  </si>
  <si>
    <t>Ścigów</t>
  </si>
  <si>
    <t>rzeczywsta</t>
  </si>
  <si>
    <t>Smolarnia</t>
  </si>
  <si>
    <t>Pisarzowice</t>
  </si>
  <si>
    <t>Zielina</t>
  </si>
  <si>
    <t>Łącznie budynki OSP</t>
  </si>
  <si>
    <t>Budynki przejęte z GZGK</t>
  </si>
  <si>
    <t>budynek mieszkalny</t>
  </si>
  <si>
    <t>47-364 Strzeleczki, Buława 6</t>
  </si>
  <si>
    <t>blacha</t>
  </si>
  <si>
    <t>budynek usługowy</t>
  </si>
  <si>
    <t>47-364 Strzeleczki, ul. Młyńska 20</t>
  </si>
  <si>
    <t>budynek mieszkalny+przedszkole</t>
  </si>
  <si>
    <t>47-364 Dobra, ul. Szkolna 31</t>
  </si>
  <si>
    <t>budynek mieszkalny + ośrodek zdrowia</t>
  </si>
  <si>
    <t>47-370 Zielina, ul. Prudnicka 6</t>
  </si>
  <si>
    <t>47-370 Zielina, ul. Prudnicka 9</t>
  </si>
  <si>
    <t>beton</t>
  </si>
  <si>
    <t>kontenerowa przychodnia zdrowia</t>
  </si>
  <si>
    <t>47-364 Strzeleczki, ul. Sienkiewicza 31</t>
  </si>
  <si>
    <t>47-370 Smolarnia, ul. Opolska 46</t>
  </si>
  <si>
    <t>Łącznie budynki przejęte z GZGK</t>
  </si>
  <si>
    <t>Łącznie budynki i budowle</t>
  </si>
  <si>
    <t>ogień i inne zdarzenia</t>
  </si>
  <si>
    <t>Rok produkcji</t>
  </si>
  <si>
    <t>Uwagi</t>
  </si>
  <si>
    <t>Kompaktowe samojezdne urządzenie z siedziskiem do czyszczenia i pielęgnacji trawy syntetycznej</t>
  </si>
  <si>
    <t>Strzeleczki - kompleks boisk Orlik</t>
  </si>
  <si>
    <t xml:space="preserve">Traktor Husqvarna (kosiarka)
</t>
  </si>
  <si>
    <t>Racławiczki, remiza OSP</t>
  </si>
  <si>
    <t xml:space="preserve">Traktor ogrodniczy Model P 14107HRB (kosiarka)
</t>
  </si>
  <si>
    <t>Pisarzowice,sołectwo</t>
  </si>
  <si>
    <t xml:space="preserve">Traktor ogrodniczy (kosiarka)
</t>
  </si>
  <si>
    <t>Ścigów, sołectwo</t>
  </si>
  <si>
    <t>LZS Kujawy</t>
  </si>
  <si>
    <t>Altana rekreacyjna</t>
  </si>
  <si>
    <t>Komorniki-Nowy Młyn, sołectwo</t>
  </si>
  <si>
    <t>wyposażenie przepompowni</t>
  </si>
  <si>
    <t>Moszna</t>
  </si>
  <si>
    <t>Łącznie przepompownia</t>
  </si>
  <si>
    <t>Mienie ruchome jednostek OSP</t>
  </si>
  <si>
    <t>Stacja obiektowa DSP</t>
  </si>
  <si>
    <t>OSP Strzeleczki, ul. Dworcowa 3a</t>
  </si>
  <si>
    <t>Motopompa Niagara ( Mercedes )</t>
  </si>
  <si>
    <t>Motopompa Niagara ( Jelcz )</t>
  </si>
  <si>
    <t>Pilarka spalinowa do drewna Sthil</t>
  </si>
  <si>
    <t>Pilarka spalinowa do drewna Husqwarna</t>
  </si>
  <si>
    <t>Agregat prądotwórczy</t>
  </si>
  <si>
    <t>Zestaw przeszkód do CTiF</t>
  </si>
  <si>
    <t>Agregat prądotwórczy RockWorth</t>
  </si>
  <si>
    <t>zestaw hydrauliczny WEBER (nowy od września)</t>
  </si>
  <si>
    <t>zertaw ratowniczy PSP R1 (Mercedes)</t>
  </si>
  <si>
    <t>zestaw ratowniczy PSP R1 (Jelcz)</t>
  </si>
  <si>
    <t>Sprzęt ochrony dróg oddechowych (Mercedes) z czujnikiem bezruchu x 4szt.</t>
  </si>
  <si>
    <t>Sprzęt ochrony dróg oddechowych (Jelcz) z czujnikem bezruchu x4szt.</t>
  </si>
  <si>
    <t>pompa szlamowa</t>
  </si>
  <si>
    <t>agregat oddymiający</t>
  </si>
  <si>
    <t>prądownica TURBO</t>
  </si>
  <si>
    <t>Motopompa PO-8 x2sz.</t>
  </si>
  <si>
    <t>łącznie lokalizacja</t>
  </si>
  <si>
    <t>OSP Łowkowice, ul. Wiejska 68</t>
  </si>
  <si>
    <t>Motopompa Niagara</t>
  </si>
  <si>
    <t>Wykaszarka spalinowa</t>
  </si>
  <si>
    <t>Aparaty oddechowe Fenzy 4 szt.</t>
  </si>
  <si>
    <t>Pilarka spalinowa do drewna</t>
  </si>
  <si>
    <t>Radiostacja przenośna  5 szt</t>
  </si>
  <si>
    <t>Agregat nawiewowy</t>
  </si>
  <si>
    <t>Zestaw ratownictwa medycznego</t>
  </si>
  <si>
    <t>Zestaw hydrauliczny</t>
  </si>
  <si>
    <t>Przecinarka do betonu i stali</t>
  </si>
  <si>
    <t>Pompa PO5 2 szt</t>
  </si>
  <si>
    <t>Pompa szlamowa MSD 100</t>
  </si>
  <si>
    <t>Pompa szlamowa  KTH 80</t>
  </si>
  <si>
    <t>OSP Racławiczki, ul. Opolska 20</t>
  </si>
  <si>
    <t>Aparaty oddechowe Fenzy 2 szt.</t>
  </si>
  <si>
    <t>Pompa szlamowa WT30X</t>
  </si>
  <si>
    <t>Motopompa PO-5 2 szt.</t>
  </si>
  <si>
    <t>OSP Dobra, ul. Szkolna 2</t>
  </si>
  <si>
    <t>Radiotelefon GP 300</t>
  </si>
  <si>
    <t>Radiotelefon GM 200</t>
  </si>
  <si>
    <t>Prądownica wodna Turbojet</t>
  </si>
  <si>
    <t>Walizka ratunkowa</t>
  </si>
  <si>
    <t>OSP Dobra, ul. Szkolna 6</t>
  </si>
  <si>
    <t>Odsysacz uniwersalny</t>
  </si>
  <si>
    <t>Radiotelefon GP 360</t>
  </si>
  <si>
    <t>Aparat nadciśnieniowy 2 szt</t>
  </si>
  <si>
    <t>Pilarka spalinowa Sthil MS 290</t>
  </si>
  <si>
    <t>Prądownica Rambojet</t>
  </si>
  <si>
    <t>Deska ortopedyczna kompletna</t>
  </si>
  <si>
    <t>Pompa spalinowa WT 30x k3DE</t>
  </si>
  <si>
    <t>Pilarka do betonu i stali</t>
  </si>
  <si>
    <t>Motopompa PO-5 2 szt</t>
  </si>
  <si>
    <t>OSP Zielina, Kujawy ul. Kolejowa 5</t>
  </si>
  <si>
    <t>Kosiarka spalinowa ALKO Power 5200</t>
  </si>
  <si>
    <t>Pompa półszlamowa Honda</t>
  </si>
  <si>
    <t>Wentylator oddymiający</t>
  </si>
  <si>
    <t>Pilarka do drewna Sthil</t>
  </si>
  <si>
    <t>Aparaty Powietrzne AUER 2 szt.</t>
  </si>
  <si>
    <t>Narzędzia Hydrauliczne WEBER</t>
  </si>
  <si>
    <t>Telewizor</t>
  </si>
  <si>
    <t>OSP Moszna, ul. Leśna 3</t>
  </si>
  <si>
    <t>Motopompa Tohatsu</t>
  </si>
  <si>
    <t>OSP Moszna, ul. Wiejska 40</t>
  </si>
  <si>
    <t>Kosiarka Spalinowa RS 250</t>
  </si>
  <si>
    <t>pompa szlamowa honda</t>
  </si>
  <si>
    <t>OSP Ścigów, ul. Strażacka 6</t>
  </si>
  <si>
    <t>Pilarka Spalinowa Sthil</t>
  </si>
  <si>
    <t>Agregat Prądotwórczy Eismenn</t>
  </si>
  <si>
    <t>Pilarka spalinowa do drewna MS310</t>
  </si>
  <si>
    <t>OSP Smolarnia, ul. Pachów 32</t>
  </si>
  <si>
    <t>Kosiarka MB443T</t>
  </si>
  <si>
    <t>Agregat prądotwórczy EA3000</t>
  </si>
  <si>
    <t>Telewizor Philips 42"</t>
  </si>
  <si>
    <t>Aparaty Powietrzne Fenzy 2 szt</t>
  </si>
  <si>
    <t>OSP Pisarzowice, nr 73A</t>
  </si>
  <si>
    <t>Agregat Sachs - Stamo</t>
  </si>
  <si>
    <t>Pilarka Spalinowa H-445</t>
  </si>
  <si>
    <t>Łącznie wyposażenie OSP</t>
  </si>
  <si>
    <t>Producent, model, numer seryjny</t>
  </si>
  <si>
    <t>All risks</t>
  </si>
  <si>
    <t>Kserokopiarka</t>
  </si>
  <si>
    <t>Zestaw multimedialny</t>
  </si>
  <si>
    <t>Zestaw komputerowy – laptop</t>
  </si>
  <si>
    <t>HP COMPAQ CQ56</t>
  </si>
  <si>
    <t>Strzeleczki - Kompleks boisk Orlik</t>
  </si>
  <si>
    <t>Strzeleczki Gminny Ośrodek Kultury</t>
  </si>
  <si>
    <t>LG 47LV 3550 LED</t>
  </si>
  <si>
    <t>Aparat fotograficzny</t>
  </si>
  <si>
    <t>FOTO CANON E0S550D</t>
  </si>
  <si>
    <t>Komputer + monitor</t>
  </si>
  <si>
    <t>Dell Vostro 260 MT - 2.634 zł, monitor Philips LED 23’ –  582 zł</t>
  </si>
  <si>
    <t>Monitor</t>
  </si>
  <si>
    <t>Samsung 22 LED</t>
  </si>
  <si>
    <t>Drukarka</t>
  </si>
  <si>
    <t>Laptop</t>
  </si>
  <si>
    <t>Toshiba Satellite L70-B-111 + mysz bezprzewodowa + MS Office 2013</t>
  </si>
  <si>
    <t>Łącznie wartość sprzętu elektronicznego</t>
  </si>
  <si>
    <t>L.p.</t>
  </si>
  <si>
    <t>Przeznaczenie budynku / Nazwa</t>
  </si>
  <si>
    <t>rok</t>
  </si>
  <si>
    <t>pow. zabudowy</t>
  </si>
  <si>
    <t>pow. użytkowa</t>
  </si>
  <si>
    <t>kubatura</t>
  </si>
  <si>
    <t>Ilość kondygnacji</t>
  </si>
  <si>
    <t>z jakich materiałów zbudowane są:</t>
  </si>
  <si>
    <t>Instalacja elektryczna</t>
  </si>
  <si>
    <t>Instalacja odgromowa</t>
  </si>
  <si>
    <t>C.O.</t>
  </si>
  <si>
    <t>Instalacja wodna</t>
  </si>
  <si>
    <t>Kanalizacja</t>
  </si>
  <si>
    <t>Dodatkowe Instalacje</t>
  </si>
  <si>
    <t>Gaśnice</t>
  </si>
  <si>
    <t>Kontrole p/poż</t>
  </si>
  <si>
    <t>Hydrant</t>
  </si>
  <si>
    <t>Samoczynne urządzenia gaśnicze</t>
  </si>
  <si>
    <t>Elektroniczne urządzenia sygnalizujące powstanie pożaru</t>
  </si>
  <si>
    <t>Czy na terenie budynku obowiązuje zakaz palenia tytoniu?</t>
  </si>
  <si>
    <t>Czy są wyznaczone miejsca palenia tytoniu?</t>
  </si>
  <si>
    <t>Czy obiekt jest dozorowany przez strażników</t>
  </si>
  <si>
    <t>Czy w obiekcie znajdować się będzie mienie zgłoszone do ubezpieczenia od kradzieży</t>
  </si>
  <si>
    <t>Wartość mienia przyjętego do ubezpieczenia od ryzyka kradzieży z włamaniem (łącznie ze sprzętem elektronicznym)</t>
  </si>
  <si>
    <t>Zabezpieczenia przeciw kradzieżowe budynku.</t>
  </si>
  <si>
    <t>Teren ogrodzony i oświetlony w nocy</t>
  </si>
  <si>
    <t>wartość odtworzeniowa (koszt odbudowy budynku do stanu z przed szkody, nieulepszonego)</t>
  </si>
  <si>
    <t>ściany</t>
  </si>
  <si>
    <t>słupy</t>
  </si>
  <si>
    <t>więźba</t>
  </si>
  <si>
    <t>pokrycie dachowe</t>
  </si>
  <si>
    <t>schody</t>
  </si>
  <si>
    <t>Czy są dokonywane?</t>
  </si>
  <si>
    <t>Jak często?</t>
  </si>
  <si>
    <t>Czy jest?</t>
  </si>
  <si>
    <t>Gdzie się znajduje?</t>
  </si>
  <si>
    <t>Czy są?</t>
  </si>
  <si>
    <t>Jakie?</t>
  </si>
  <si>
    <t>Alarm miejscowy</t>
  </si>
  <si>
    <t>Alram z powiadomieniem stacji monitorującej lub ochrony</t>
  </si>
  <si>
    <t>Czujki dymu</t>
  </si>
  <si>
    <t>Kraty w oknach lub rolety antywłamaniowe</t>
  </si>
  <si>
    <t>Szyby o zwiększonej odporności na rozbicie</t>
  </si>
  <si>
    <t>Drzwi antywłamaniowe</t>
  </si>
  <si>
    <t>Dozór osobowy w godzinach</t>
  </si>
  <si>
    <t>Alarm z powiadomieniem służb ochrony</t>
  </si>
  <si>
    <t>Kamery</t>
  </si>
  <si>
    <t>Ilość zamków wielozastawkowych w drzwiach zewnętrznych</t>
  </si>
  <si>
    <t>dachówka ceramiczna</t>
  </si>
  <si>
    <t>TAK</t>
  </si>
  <si>
    <t>telefoniczna</t>
  </si>
  <si>
    <t>1 w roku</t>
  </si>
  <si>
    <t>przy budynku</t>
  </si>
  <si>
    <t>NIE</t>
  </si>
  <si>
    <t>żelbetowe</t>
  </si>
  <si>
    <t>przy drodze</t>
  </si>
  <si>
    <t>Szatnia LZS Racławiczki</t>
  </si>
  <si>
    <t>1 raz w roku</t>
  </si>
  <si>
    <t>przy boisku</t>
  </si>
  <si>
    <t>Budynek socjalno - sanitarny Kujawy boisko sportowe</t>
  </si>
  <si>
    <t>Szatnia LZS, wiata, Trybuny - Racławiczki</t>
  </si>
  <si>
    <t>Remiza OSP Strzeleczki</t>
  </si>
  <si>
    <t>Remiza OSP Łowkowice</t>
  </si>
  <si>
    <t>Remiza OSP Ścigów</t>
  </si>
  <si>
    <t>Remiza OSP Smolarnia</t>
  </si>
  <si>
    <t>Remiza OSP Racławiczki</t>
  </si>
  <si>
    <t>Remiza OSP Dobra</t>
  </si>
  <si>
    <t>Remiza OSP Pisarzowice</t>
  </si>
  <si>
    <t>Remiza OSP Zielina</t>
  </si>
  <si>
    <t>Świetlica Zielina</t>
  </si>
  <si>
    <t>budynek mieszkalny 47-364 Strzeleczki, Buława 6</t>
  </si>
  <si>
    <t>cegła, bloczek</t>
  </si>
  <si>
    <t>blacha falista</t>
  </si>
  <si>
    <t>tak</t>
  </si>
  <si>
    <t>budynek usługowy 47-364 Strzeleczki, ul. Młyńska 20</t>
  </si>
  <si>
    <t>przy ul. Młyńskiej</t>
  </si>
  <si>
    <t>budynek mieszkalny + przedszkole 47-364 Dobra, ul. Szkolna 31</t>
  </si>
  <si>
    <t>przy drodze publicznej</t>
  </si>
  <si>
    <t>budynek usługowy 47-364 Dobra, ul. Szkolna 2</t>
  </si>
  <si>
    <t>budynek mieszkalny + ośrodek zdrowia 47-370 Zielina, ul. Prudnicka 6</t>
  </si>
  <si>
    <t>przy drodze woj.</t>
  </si>
  <si>
    <t>budynek mieszkalny 47-370 Racławiczki, ul. Opolska 84</t>
  </si>
  <si>
    <t>budynek mieszkalny 47-370 Zielina, ul. Prudnicka 9</t>
  </si>
  <si>
    <t>cegła, kamień</t>
  </si>
  <si>
    <t>kontenerowa przychodnia zdrowia 47-364 Strzeleczki, ul. Sienkiewicza 31</t>
  </si>
  <si>
    <t>budynek mieszkalny 47-370 Smolarnia, ul. Opolska 46</t>
  </si>
  <si>
    <t>na terenie boiska</t>
  </si>
  <si>
    <t>na terenie ośrodka</t>
  </si>
  <si>
    <t>Altana przy placu zabaw OW Dobra</t>
  </si>
  <si>
    <t>na terenie gimnazjum</t>
  </si>
  <si>
    <t>Plac zabaw OW Dobra</t>
  </si>
  <si>
    <t>Wiata stadionowa 2 szt. Strzeleczki boisko sportowe</t>
  </si>
  <si>
    <t>Siedziska Strzeleczki boisko sportowe</t>
  </si>
  <si>
    <t>Altana Strzeleczki boisko sportowe</t>
  </si>
  <si>
    <t>drewno</t>
  </si>
  <si>
    <t>Altana Komorniki</t>
  </si>
  <si>
    <t>gotówka w kasie Gminy, transport do banku</t>
  </si>
  <si>
    <t>Transport</t>
  </si>
  <si>
    <t>Gotówka w kasie</t>
  </si>
  <si>
    <t>kradzież z włamaniem</t>
  </si>
  <si>
    <t>rabunek</t>
  </si>
  <si>
    <t>Gotówka podczas transportu:</t>
  </si>
  <si>
    <t>miejscowość Strzeleczki</t>
  </si>
  <si>
    <t>Maksymalna wartość jednego transportu:</t>
  </si>
  <si>
    <t>Ilość transportów w okresie ubezpieczenia:</t>
  </si>
  <si>
    <t>Wartość transportów w okresie ubezpieczenia, w tym:</t>
  </si>
  <si>
    <t>1 x 60.000 zł</t>
  </si>
  <si>
    <t>20 x 20.000 zł</t>
  </si>
  <si>
    <t>60 x 8.000 zł</t>
  </si>
  <si>
    <t>50 x 5.000 zł</t>
  </si>
  <si>
    <t>120 x 3.000 zł</t>
  </si>
  <si>
    <t>gotówka zbierana przez sołtysów</t>
  </si>
  <si>
    <t>Gotówka w kasetkach</t>
  </si>
  <si>
    <t>zgodnie z zestawieniem</t>
  </si>
  <si>
    <t>RP (zgodnie z zestawieniem)</t>
  </si>
  <si>
    <t>maksymalna wartość w jednej lokalizacji</t>
  </si>
  <si>
    <t>Z E S T A W I E N I E</t>
  </si>
  <si>
    <t>Pobieranych kwot i innych przychodów gotówkowych  / z tytułu pobieranych</t>
  </si>
  <si>
    <t>podatków i opłat lokalnych</t>
  </si>
  <si>
    <t>MOSZNA</t>
  </si>
  <si>
    <t>gotówka podjęta</t>
  </si>
  <si>
    <t>Inne przychody</t>
  </si>
  <si>
    <t>rok/miesiąc</t>
  </si>
  <si>
    <t>w banku w zł.</t>
  </si>
  <si>
    <t>gotówkowe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</si>
  <si>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</si>
  <si>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</si>
  <si>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</si>
  <si>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</si>
  <si>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</si>
  <si>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</si>
  <si>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</si>
  <si>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</si>
  <si>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</si>
  <si>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</si>
  <si>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</si>
  <si>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</si>
  <si>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</t>
  </si>
  <si>
    <t>STRZELECZKI</t>
  </si>
  <si>
    <t>DOBRA</t>
  </si>
  <si>
    <t>DZIEDZICE</t>
  </si>
  <si>
    <t>KOMORNIKI</t>
  </si>
  <si>
    <t>KUJAWY</t>
  </si>
  <si>
    <t>ŁOWKOWICE</t>
  </si>
  <si>
    <t>PISARZOWICE</t>
  </si>
  <si>
    <t>RACŁAWICZKI</t>
  </si>
  <si>
    <t>SMOLARNIA</t>
  </si>
  <si>
    <t>ŚCIGÓW</t>
  </si>
  <si>
    <t>WAWRZYNCOWICE</t>
  </si>
  <si>
    <t>ZIELINA</t>
  </si>
  <si>
    <t>Nie</t>
  </si>
  <si>
    <t>jednorazowo</t>
  </si>
  <si>
    <t>przyczepa specjalna</t>
  </si>
  <si>
    <t>-</t>
  </si>
  <si>
    <t>osobowy</t>
  </si>
  <si>
    <t>brutto</t>
  </si>
  <si>
    <t>ciężarowy</t>
  </si>
  <si>
    <t>przyczepa lekka</t>
  </si>
  <si>
    <r>
      <t>1B</t>
    </r>
    <r>
      <rPr>
        <i/>
        <sz val="8"/>
        <color rgb="FF000000"/>
        <rFont val="Arial"/>
        <family val="2"/>
        <charset val="238"/>
      </rPr>
      <t xml:space="preserve">   ( zwyżka 100% )</t>
    </r>
    <r>
      <rPr>
        <sz val="8"/>
        <color rgb="FF000000"/>
        <rFont val="Arial"/>
        <family val="2"/>
        <charset val="238"/>
      </rPr>
      <t>1B</t>
    </r>
    <r>
      <rPr>
        <i/>
        <sz val="8"/>
        <color rgb="FF000000"/>
        <rFont val="Arial"/>
        <family val="2"/>
        <charset val="238"/>
      </rPr>
      <t xml:space="preserve">   ( zwyżka 100% )</t>
    </r>
  </si>
  <si>
    <t>1 rok</t>
  </si>
  <si>
    <t>z VAT</t>
  </si>
  <si>
    <r>
      <t xml:space="preserve">1A   </t>
    </r>
    <r>
      <rPr>
        <i/>
        <sz val="8"/>
        <color rgb="FF000000"/>
        <rFont val="Arial"/>
        <family val="2"/>
        <charset val="238"/>
      </rPr>
      <t>( zwyżka 50% )</t>
    </r>
    <r>
      <rPr>
        <sz val="8"/>
        <color rgb="FF000000"/>
        <rFont val="Arial"/>
        <family val="2"/>
        <charset val="238"/>
      </rPr>
      <t xml:space="preserve">1A   </t>
    </r>
    <r>
      <rPr>
        <i/>
        <sz val="8"/>
        <color rgb="FF000000"/>
        <rFont val="Arial"/>
        <family val="2"/>
        <charset val="238"/>
      </rPr>
      <t>( zwyżka 50% )</t>
    </r>
  </si>
  <si>
    <t>2 lata</t>
  </si>
  <si>
    <t>bez VAT</t>
  </si>
  <si>
    <r>
      <t xml:space="preserve">1     </t>
    </r>
    <r>
      <rPr>
        <i/>
        <sz val="8"/>
        <color rgb="FF000000"/>
        <rFont val="Arial"/>
        <family val="2"/>
        <charset val="238"/>
      </rPr>
      <t>( zwyżka 30% )</t>
    </r>
    <r>
      <rPr>
        <sz val="8"/>
        <color rgb="FF000000"/>
        <rFont val="Arial"/>
        <family val="2"/>
        <charset val="238"/>
      </rPr>
      <t xml:space="preserve">1     </t>
    </r>
    <r>
      <rPr>
        <i/>
        <sz val="8"/>
        <color rgb="FF000000"/>
        <rFont val="Arial"/>
        <family val="2"/>
        <charset val="238"/>
      </rPr>
      <t>( zwyżka 30% )</t>
    </r>
  </si>
  <si>
    <t>3 lata</t>
  </si>
  <si>
    <t>ciągnik samochodowy</t>
  </si>
  <si>
    <r>
      <t xml:space="preserve">2     </t>
    </r>
    <r>
      <rPr>
        <i/>
        <sz val="8"/>
        <color rgb="FF000000"/>
        <rFont val="Arial"/>
        <family val="2"/>
        <charset val="238"/>
      </rPr>
      <t>( zwyżka 15% )</t>
    </r>
    <r>
      <rPr>
        <sz val="8"/>
        <color rgb="FF000000"/>
        <rFont val="Arial"/>
        <family val="2"/>
        <charset val="238"/>
      </rPr>
      <t xml:space="preserve">2     </t>
    </r>
    <r>
      <rPr>
        <i/>
        <sz val="8"/>
        <color rgb="FF000000"/>
        <rFont val="Arial"/>
        <family val="2"/>
        <charset val="238"/>
      </rPr>
      <t>( zwyżka 15% )</t>
    </r>
  </si>
  <si>
    <t>4 lata</t>
  </si>
  <si>
    <t>ciągnik balastowy</t>
  </si>
  <si>
    <t>Autoalarm</t>
  </si>
  <si>
    <r>
      <t xml:space="preserve">3     </t>
    </r>
    <r>
      <rPr>
        <i/>
        <sz val="8"/>
        <color rgb="FF000000"/>
        <rFont val="Arial"/>
        <family val="2"/>
        <charset val="238"/>
      </rPr>
      <t>( stawka podstawowa )</t>
    </r>
    <r>
      <rPr>
        <sz val="8"/>
        <color rgb="FF000000"/>
        <rFont val="Arial"/>
        <family val="2"/>
        <charset val="238"/>
      </rPr>
      <t xml:space="preserve">3     </t>
    </r>
    <r>
      <rPr>
        <i/>
        <sz val="8"/>
        <color rgb="FF000000"/>
        <rFont val="Arial"/>
        <family val="2"/>
        <charset val="238"/>
      </rPr>
      <t>( stawka podstawowa )</t>
    </r>
  </si>
  <si>
    <t>5 lat</t>
  </si>
  <si>
    <t>specjalny</t>
  </si>
  <si>
    <t>Immobiliser fabryczny</t>
  </si>
  <si>
    <r>
      <t xml:space="preserve">4     </t>
    </r>
    <r>
      <rPr>
        <i/>
        <sz val="8"/>
        <color rgb="FF000000"/>
        <rFont val="Arial"/>
        <family val="2"/>
        <charset val="238"/>
      </rPr>
      <t>( zniżka 10% )</t>
    </r>
    <r>
      <rPr>
        <sz val="8"/>
        <color rgb="FF000000"/>
        <rFont val="Arial"/>
        <family val="2"/>
        <charset val="238"/>
      </rPr>
      <t xml:space="preserve">4     </t>
    </r>
    <r>
      <rPr>
        <i/>
        <sz val="8"/>
        <color rgb="FF000000"/>
        <rFont val="Arial"/>
        <family val="2"/>
        <charset val="238"/>
      </rPr>
      <t>( zniżka 10% )</t>
    </r>
  </si>
  <si>
    <t>6 lat</t>
  </si>
  <si>
    <t>specjalny pogotowie, pożarniczy</t>
  </si>
  <si>
    <t>System Nawigacji Satelitarnej</t>
  </si>
  <si>
    <r>
      <t xml:space="preserve">5     </t>
    </r>
    <r>
      <rPr>
        <i/>
        <sz val="8"/>
        <color rgb="FF000000"/>
        <rFont val="Arial"/>
        <family val="2"/>
        <charset val="238"/>
      </rPr>
      <t>( zniżka 20% )</t>
    </r>
    <r>
      <rPr>
        <sz val="8"/>
        <color rgb="FF000000"/>
        <rFont val="Arial"/>
        <family val="2"/>
        <charset val="238"/>
      </rPr>
      <t xml:space="preserve">5     </t>
    </r>
    <r>
      <rPr>
        <i/>
        <sz val="8"/>
        <color rgb="FF000000"/>
        <rFont val="Arial"/>
        <family val="2"/>
        <charset val="238"/>
      </rPr>
      <t>( zniżka 20% )</t>
    </r>
  </si>
  <si>
    <t>7 lat</t>
  </si>
  <si>
    <t>naczepa</t>
  </si>
  <si>
    <t>Autoalarm i Immobiliser fabryczny</t>
  </si>
  <si>
    <r>
      <t xml:space="preserve">6     </t>
    </r>
    <r>
      <rPr>
        <i/>
        <sz val="8"/>
        <color rgb="FF000000"/>
        <rFont val="Arial"/>
        <family val="2"/>
        <charset val="238"/>
      </rPr>
      <t>( zniżka 25% )</t>
    </r>
    <r>
      <rPr>
        <sz val="8"/>
        <color rgb="FF000000"/>
        <rFont val="Arial"/>
        <family val="2"/>
        <charset val="238"/>
      </rPr>
      <t xml:space="preserve">6     </t>
    </r>
    <r>
      <rPr>
        <i/>
        <sz val="8"/>
        <color rgb="FF000000"/>
        <rFont val="Arial"/>
        <family val="2"/>
        <charset val="238"/>
      </rPr>
      <t>( zniżka 25% )</t>
    </r>
  </si>
  <si>
    <t>8 lat i więcej</t>
  </si>
  <si>
    <t>ciągnik rolniczy</t>
  </si>
  <si>
    <t>Autoalarm i Immobiliser fabryczny i System Nawigacji Satelitarnej</t>
  </si>
  <si>
    <r>
      <t xml:space="preserve">7     </t>
    </r>
    <r>
      <rPr>
        <i/>
        <sz val="8"/>
        <color rgb="FF000000"/>
        <rFont val="Arial"/>
        <family val="2"/>
        <charset val="238"/>
      </rPr>
      <t>( zniżka 30% )</t>
    </r>
    <r>
      <rPr>
        <sz val="8"/>
        <color rgb="FF000000"/>
        <rFont val="Arial"/>
        <family val="2"/>
        <charset val="238"/>
      </rPr>
      <t xml:space="preserve">7     </t>
    </r>
    <r>
      <rPr>
        <i/>
        <sz val="8"/>
        <color rgb="FF000000"/>
        <rFont val="Arial"/>
        <family val="2"/>
        <charset val="238"/>
      </rPr>
      <t>( zniżka 30% )</t>
    </r>
  </si>
  <si>
    <r>
      <t xml:space="preserve">8     </t>
    </r>
    <r>
      <rPr>
        <i/>
        <sz val="8"/>
        <color rgb="FF000000"/>
        <rFont val="Arial"/>
        <family val="2"/>
        <charset val="238"/>
      </rPr>
      <t>( zniżka 40% )</t>
    </r>
    <r>
      <rPr>
        <sz val="8"/>
        <color rgb="FF000000"/>
        <rFont val="Arial"/>
        <family val="2"/>
        <charset val="238"/>
      </rPr>
      <t xml:space="preserve">8     </t>
    </r>
    <r>
      <rPr>
        <i/>
        <sz val="8"/>
        <color rgb="FF000000"/>
        <rFont val="Arial"/>
        <family val="2"/>
        <charset val="238"/>
      </rPr>
      <t>( zniżka 40% )</t>
    </r>
  </si>
  <si>
    <t>przyczepa ciężarowa</t>
  </si>
  <si>
    <r>
      <t xml:space="preserve">9     </t>
    </r>
    <r>
      <rPr>
        <i/>
        <sz val="8"/>
        <color rgb="FF000000"/>
        <rFont val="Arial"/>
        <family val="2"/>
        <charset val="238"/>
      </rPr>
      <t>( zniżka 50% )</t>
    </r>
    <r>
      <rPr>
        <sz val="8"/>
        <color rgb="FF000000"/>
        <rFont val="Arial"/>
        <family val="2"/>
        <charset val="238"/>
      </rPr>
      <t xml:space="preserve">9     </t>
    </r>
    <r>
      <rPr>
        <i/>
        <sz val="8"/>
        <color rgb="FF000000"/>
        <rFont val="Arial"/>
        <family val="2"/>
        <charset val="238"/>
      </rPr>
      <t>( zniżka 50% )</t>
    </r>
  </si>
  <si>
    <t>przyczepa campingowa</t>
  </si>
  <si>
    <t>Tak</t>
  </si>
  <si>
    <r>
      <t xml:space="preserve">10   </t>
    </r>
    <r>
      <rPr>
        <i/>
        <sz val="8"/>
        <color rgb="FF000000"/>
        <rFont val="Arial"/>
        <family val="2"/>
        <charset val="238"/>
      </rPr>
      <t>( zniżka 55% )</t>
    </r>
    <r>
      <rPr>
        <sz val="8"/>
        <color rgb="FF000000"/>
        <rFont val="Arial"/>
        <family val="2"/>
        <charset val="238"/>
      </rPr>
      <t xml:space="preserve">10   </t>
    </r>
    <r>
      <rPr>
        <i/>
        <sz val="8"/>
        <color rgb="FF000000"/>
        <rFont val="Arial"/>
        <family val="2"/>
        <charset val="238"/>
      </rPr>
      <t>( zniżka 55% )</t>
    </r>
  </si>
  <si>
    <r>
      <t xml:space="preserve">11   </t>
    </r>
    <r>
      <rPr>
        <i/>
        <sz val="8"/>
        <color rgb="FF000000"/>
        <rFont val="Arial"/>
        <family val="2"/>
        <charset val="238"/>
      </rPr>
      <t>( zniżka 60% )</t>
    </r>
    <r>
      <rPr>
        <sz val="8"/>
        <color rgb="FF000000"/>
        <rFont val="Arial"/>
        <family val="2"/>
        <charset val="238"/>
      </rPr>
      <t xml:space="preserve">11   </t>
    </r>
    <r>
      <rPr>
        <i/>
        <sz val="8"/>
        <color rgb="FF000000"/>
        <rFont val="Arial"/>
        <family val="2"/>
        <charset val="238"/>
      </rPr>
      <t>( zniżka 60% )</t>
    </r>
  </si>
  <si>
    <t>przyczepa autobusowa</t>
  </si>
  <si>
    <t>przyczepa rolnicza</t>
  </si>
  <si>
    <t>netto</t>
  </si>
  <si>
    <t>mikrobus</t>
  </si>
  <si>
    <t>zniżka 50%</t>
  </si>
  <si>
    <t>autobus</t>
  </si>
  <si>
    <t>zniżka 47%</t>
  </si>
  <si>
    <t>trolejbus</t>
  </si>
  <si>
    <t>zniżka 45%</t>
  </si>
  <si>
    <t>motocykl</t>
  </si>
  <si>
    <t>2-raty</t>
  </si>
  <si>
    <t>zniżka 40%</t>
  </si>
  <si>
    <t>motorower</t>
  </si>
  <si>
    <t>4-raty</t>
  </si>
  <si>
    <t>zniżka 35%</t>
  </si>
  <si>
    <t>ciężarowy o napędzie elektrycznym</t>
  </si>
  <si>
    <t>6-rat</t>
  </si>
  <si>
    <t>zniżka 30%</t>
  </si>
  <si>
    <t>wolnobieżny - dźwig, koparka, koparko-ładowarka, spycharka</t>
  </si>
  <si>
    <t>12-rat</t>
  </si>
  <si>
    <t>zniżka 20%</t>
  </si>
  <si>
    <t>wolnobieżny z wył. dźwigu, koparki, koparko-ładowarki, spycharki</t>
  </si>
  <si>
    <t>zniżka 10%</t>
  </si>
  <si>
    <t>samochodowy inny, w tym quad</t>
  </si>
  <si>
    <t>zwyżka 20%</t>
  </si>
  <si>
    <t>zwyżka 50%</t>
  </si>
  <si>
    <t>zwyżka 100%</t>
  </si>
  <si>
    <t>s</t>
  </si>
  <si>
    <t>p</t>
  </si>
  <si>
    <t>Sposób użytkowania</t>
  </si>
  <si>
    <t>W tym stacjonarny</t>
  </si>
  <si>
    <t>W tym przenośny</t>
  </si>
  <si>
    <t>W tym na zewnątrz</t>
  </si>
  <si>
    <t>Budynki i budowle, mienie ruchome - ogień i inne zdarzenia losowe</t>
  </si>
  <si>
    <t>Rodzaj wartości</t>
  </si>
  <si>
    <t>Razem budynki i budowle</t>
  </si>
  <si>
    <t>mienie ruchome - księgozbiory</t>
  </si>
  <si>
    <t>ewidencyjna brutto</t>
  </si>
  <si>
    <t>47-370 Racławiczki, ul. Opolska 20</t>
  </si>
  <si>
    <t>47-370 Zielina, ul. Prudnicka 8</t>
  </si>
  <si>
    <t>47-364 Dobra, ul. Szkolna 37</t>
  </si>
  <si>
    <t>47-364 Komorniki, ul. Szkolna 4</t>
  </si>
  <si>
    <t>47-364 Pisarzowice 80</t>
  </si>
  <si>
    <t>47-370 Moszna, ul. Zamkowa 1</t>
  </si>
  <si>
    <t>Razem mienie ruchome</t>
  </si>
  <si>
    <t>Sprzęt elektroniczny</t>
  </si>
  <si>
    <t>stacjonarny</t>
  </si>
  <si>
    <t>kserokopiarka</t>
  </si>
  <si>
    <t>odtworzeniowa</t>
  </si>
  <si>
    <t>Telewizor SAMSUNG Plazma Ps43E490</t>
  </si>
  <si>
    <t>Zestaw komputerowy Optimus z monitorem Philips 160E1SB</t>
  </si>
  <si>
    <t>Zestaw komputerowy Optimus z monitorem ACER 21,5 i oprogramowaniem Windos 7 HP PL</t>
  </si>
  <si>
    <t>Komputer Actina Costa –Faktura vat nr 135</t>
  </si>
  <si>
    <t>budowla</t>
  </si>
  <si>
    <t xml:space="preserve">Zaplecze rekreacyjno - sportowe </t>
  </si>
  <si>
    <t>47 - 370 Kujawy, ul. Kąpielowa działka 1300KM5</t>
  </si>
  <si>
    <t>budynek</t>
  </si>
  <si>
    <t>47-370 Kujawy, ul. Prudnicka 1</t>
  </si>
  <si>
    <t xml:space="preserve">Obiekt magazynowy kontener </t>
  </si>
  <si>
    <t>Patelnia elektryczna</t>
  </si>
  <si>
    <t>Zmywarka do naczyń FI-30 1210305100</t>
  </si>
  <si>
    <t>Meble kuchenne komplet</t>
  </si>
  <si>
    <t>Podest drewniany</t>
  </si>
  <si>
    <t>47-364 Strzeleczki, magazyn Młyńska</t>
  </si>
  <si>
    <t>Meble biurowe</t>
  </si>
  <si>
    <t>biuro GOK Strzeleczki, ul. Rynek 4</t>
  </si>
  <si>
    <t>Karuzela TRZMIEL</t>
  </si>
  <si>
    <t>Zaplecze rekreacyjno Sportowe w Kujawach</t>
  </si>
  <si>
    <t>Flagi, stojak, bowflag, maszty, flagi</t>
  </si>
  <si>
    <t>kontener w Strzeleczkach parking przy Sali GOK w Strzeleczkach</t>
  </si>
  <si>
    <t>Szafa</t>
  </si>
  <si>
    <t>Sprzęt nagłośnieniowy</t>
  </si>
  <si>
    <t>przenośny</t>
  </si>
  <si>
    <t>Laptop – TOSHIBA</t>
  </si>
  <si>
    <t>Telewizor LG 55LB650V, Pilot LG AN</t>
  </si>
  <si>
    <t>Sala GOK w Strzeleczkach, ul. Rynek 4</t>
  </si>
  <si>
    <t>Mienie ruchome - ogień i inne zdarzenia losowe.</t>
  </si>
  <si>
    <t>Wyposażenie</t>
  </si>
  <si>
    <t>Mienie ruchome</t>
  </si>
  <si>
    <t>Ogień</t>
  </si>
  <si>
    <t>drukarka</t>
  </si>
  <si>
    <t>HP</t>
  </si>
  <si>
    <t>monitor</t>
  </si>
  <si>
    <t>radiomagnetofon</t>
  </si>
  <si>
    <t>komputer stacjonarny</t>
  </si>
  <si>
    <t>laptop</t>
  </si>
  <si>
    <t>Acer TravelMate</t>
  </si>
  <si>
    <t>Lenovo E50 4 GB 1 TB W 8.1</t>
  </si>
  <si>
    <t>oprogramowanie</t>
  </si>
  <si>
    <t>MS Office 2013</t>
  </si>
  <si>
    <t>Urządzenie wielofunkcyjne</t>
  </si>
  <si>
    <t>Kyocera M2035DN</t>
  </si>
  <si>
    <t>Komputer stacjonarny</t>
  </si>
  <si>
    <t>Dell Vostro 3800ST WIN7 8.1 Pro I3/4/500/3Y</t>
  </si>
  <si>
    <t>Budynek szkoły</t>
  </si>
  <si>
    <t>47-364 Strzeleczki, ul. Sienkiewicza 37</t>
  </si>
  <si>
    <t>Sala gimnastyczna</t>
  </si>
  <si>
    <t>Bieżnia lekkoatletyczna, skocznia w dal, rzutnia kulą</t>
  </si>
  <si>
    <t>siłownia zewnętrzna</t>
  </si>
  <si>
    <t>projektor ACER P1165(DLP,SVGA</t>
  </si>
  <si>
    <t>projektor ACER P1165 2400ANSI</t>
  </si>
  <si>
    <t>VE200 Silver</t>
  </si>
  <si>
    <t>VM 200</t>
  </si>
  <si>
    <t xml:space="preserve">maszyna elektrostatyczna  Nr kat.0 </t>
  </si>
  <si>
    <t>Kopiarko - drukarka Toschiba</t>
  </si>
  <si>
    <t>Monitoring - Kamera1/3colorVH60WANDAL 9szt,kamera Winion mono LTC0335/50,32,30,20,obiektyw ZMOGNA-INVL308DR,zestaw Komp+monit.LCD+dod.sprzęt</t>
  </si>
  <si>
    <t>Netbok 2 szt. - TOSHIBA L500-1HK</t>
  </si>
  <si>
    <t>Tablica interaktywna Smart Board 680 77"</t>
  </si>
  <si>
    <t>Projektor Hitachi CP-A222NM</t>
  </si>
  <si>
    <t>Laptop HP ProBook 4540S i3 2370M 15,6" 4G/320G WIN7 HPRM 64</t>
  </si>
  <si>
    <t>Wizualizer MyBoard X500-A4 GK-S2 - 2 szt</t>
  </si>
  <si>
    <t>Wizualizer MyBoard X500-A3 GK-S2</t>
  </si>
  <si>
    <t>Laptop Asus K55A SI50301P - i5 - 3230M 500 GB - 5 sztuk</t>
  </si>
  <si>
    <t>Notebook Lenovo IdeaPad G585G 15,6" LED/E1 1200/4GB/500GB/HD7310/W8 + Office Standard 2013 - 8 sztuk</t>
  </si>
  <si>
    <t>CF270A HP Laser Jet Pro 400 M401a - 2 sztuki</t>
  </si>
  <si>
    <t>zestaw interaktywny</t>
  </si>
  <si>
    <t>Smart SB680+CP-AX2503 z przyłączem ZI-INT10</t>
  </si>
  <si>
    <t>zestaw komputerowy - 3 szt</t>
  </si>
  <si>
    <t>Asus H81M-Plus H81 LGA 1150 (PCX/DZW/GLAN/SATA3/USB3/DDR3) mATX</t>
  </si>
  <si>
    <t>Samsung 19" LS19D300NY/EN</t>
  </si>
  <si>
    <t>projektor</t>
  </si>
  <si>
    <t>Acer H5380BD DLP 720p 3000 ANSI, 17000:1, HDMI</t>
  </si>
  <si>
    <t>2015.12.15</t>
  </si>
  <si>
    <t>47-364 Strzeleczki, ul. Sienkiewicza 3</t>
  </si>
  <si>
    <t>Boisko szkolne</t>
  </si>
  <si>
    <t>pracownia językowa</t>
  </si>
  <si>
    <t>notebook TOSHIBA L300-1</t>
  </si>
  <si>
    <t>notebook ASUS K50/J-SX00</t>
  </si>
  <si>
    <t>notebook HP DV-14 77/N-DV</t>
  </si>
  <si>
    <t>notebook Dell M5030</t>
  </si>
  <si>
    <t>projektor P1120 DLP</t>
  </si>
  <si>
    <t>notebook Lenovo G580 20150</t>
  </si>
  <si>
    <t>HP 650 B970 15,6 LED HD 4GB/500GB DVDRW WIN7 Home Premium + BAG</t>
  </si>
  <si>
    <t>Notebook Lenovo IdeaPad G585G 15,6" LED/E1 1200/4GB/500GB/HD7310/W8 + Office Standard 2013 - 4 sztuki</t>
  </si>
  <si>
    <t>Benq MS 504</t>
  </si>
  <si>
    <t>wizualizer</t>
  </si>
  <si>
    <t>tablica interaktywna</t>
  </si>
  <si>
    <t>konsola Xbox 360 500GB</t>
  </si>
  <si>
    <t>Aparat fotograficzny cyfrowy Nikon D5200 + 18-105 VR</t>
  </si>
  <si>
    <t>2015.11.30</t>
  </si>
  <si>
    <t>Notebook Lenovo B50-80 80EW03P3PB</t>
  </si>
  <si>
    <t>Projektor Epson EB-S04</t>
  </si>
  <si>
    <t>Budynek szkoły+kocioł</t>
  </si>
  <si>
    <t>47-364 Strzeleczki, Dobra, ul. Szkolna 37</t>
  </si>
  <si>
    <t>drukarka laserowa HP</t>
  </si>
  <si>
    <t>monitor LG W 1934 SS 19</t>
  </si>
  <si>
    <t>monitor LED Philips</t>
  </si>
  <si>
    <t>AP TP Link WA801 ND - 2 sztuki</t>
  </si>
  <si>
    <t>router TP Link TD</t>
  </si>
  <si>
    <t>switch sieciowy TP Link TL SF1005D 5x10</t>
  </si>
  <si>
    <t>MS Office 2010 Standard</t>
  </si>
  <si>
    <t>MS Office 2010 Standard-10 sztuk</t>
  </si>
  <si>
    <t>MS Office Standard 2013 - 3 sztuki</t>
  </si>
  <si>
    <t>MS Office Standard 2013 - 6 sztuk</t>
  </si>
  <si>
    <t>kolumna nagłaśniająca przenośna</t>
  </si>
  <si>
    <t>PA80</t>
  </si>
  <si>
    <t>47-364 Strzeleczki, Komorniki, ul. Szkolna 4</t>
  </si>
  <si>
    <t>projektor ACER PD 523/DLP</t>
  </si>
  <si>
    <t>telewizor SAMSUNG-plazma PS-50A410HD</t>
  </si>
  <si>
    <t>DVD ELEMIS 944</t>
  </si>
  <si>
    <t xml:space="preserve">kopiarka Sharp AR-5516N  </t>
  </si>
  <si>
    <t>laptop Lenovo IdeaPad B570e - 2 sztuki</t>
  </si>
  <si>
    <t>notebook Lenovo IdeaPad G580GH+torba na notebooka Acme 16M03 15,6" - 3 komplety</t>
  </si>
  <si>
    <t>Office Standard 2013-3 sztuki</t>
  </si>
  <si>
    <t>Sharp AR-5618G</t>
  </si>
  <si>
    <t>Acer X1263 XGA 3000ANSI 13.000:1</t>
  </si>
  <si>
    <t>Zestaw komputerowy</t>
  </si>
  <si>
    <t>Zestaw komputerowy - 5 szt</t>
  </si>
  <si>
    <t>Intel Pentium G2030</t>
  </si>
  <si>
    <t>QWB200-PS 88" - IR Multi-touch</t>
  </si>
  <si>
    <t>Zestaw komputerowy stacjonarny</t>
  </si>
  <si>
    <t>Intel Pentium G3220</t>
  </si>
  <si>
    <t>Monitor LCD 21,5" LED</t>
  </si>
  <si>
    <t>Philips 226V4LAB DVI z głośnikami</t>
  </si>
  <si>
    <t>Budynek szkoły+kocioł co</t>
  </si>
  <si>
    <t>47-370 Zielina, Racławiczki, ul. Szkolna 6</t>
  </si>
  <si>
    <t>projektor ACER PD523 PRO109</t>
  </si>
  <si>
    <t>ekran Nobo 200x150</t>
  </si>
  <si>
    <t>2015.12.01</t>
  </si>
  <si>
    <t>Ekran ścienny Avatek 175</t>
  </si>
  <si>
    <t>projektor NEC NP115DLP</t>
  </si>
  <si>
    <t>projektor NEC V260 3 sztuki</t>
  </si>
  <si>
    <t>wizualizer AVERMEDIA CP 135</t>
  </si>
  <si>
    <t>wizualizer WZ3</t>
  </si>
  <si>
    <t>notebook Acer Gateway NE56R 15,6" - 7 sztuk</t>
  </si>
  <si>
    <t>mysz Tuscani mini USB - 8 sztuk</t>
  </si>
  <si>
    <t>notebook Samsung 350V5C-S09PL i5-3210M</t>
  </si>
  <si>
    <t>Samsung SL-M2825ND</t>
  </si>
  <si>
    <t>Notebook</t>
  </si>
  <si>
    <t>Laptop Lenovo G50-70 59-439788 + Win 8.1 - 2 szt</t>
  </si>
  <si>
    <t>telewizor LG50 5OPT351</t>
  </si>
  <si>
    <t>Ekran ścienny Wall standard 200, 200x200 cm, 1:1</t>
  </si>
  <si>
    <t>2015.12.07</t>
  </si>
  <si>
    <t>Acer zestaw komp. V193 WB WIDE</t>
  </si>
  <si>
    <t>urządzenie wielofunkcyjne Sharp AR-5516N</t>
  </si>
  <si>
    <t>Aparat fotograficzny cyfrowy Panasonic</t>
  </si>
  <si>
    <t>notebook Asus K53BY-SX195V</t>
  </si>
  <si>
    <t>projektor NEC V260 - 2 sztuki</t>
  </si>
  <si>
    <t>zestaw komputerowy - 2 sztuki</t>
  </si>
  <si>
    <t>drukarka Samsung kolor USB</t>
  </si>
  <si>
    <t>notebook Acer 5744-384G50</t>
  </si>
  <si>
    <t>notebook Lenovo IdeaPad G580GH - 3 sztuki</t>
  </si>
  <si>
    <t>Samsung SL-M2070FW</t>
  </si>
  <si>
    <t>Benq MS52LP DLP</t>
  </si>
  <si>
    <t>sprzęt audio</t>
  </si>
  <si>
    <t>Wieża Panasonic S.C.-PM200EPS</t>
  </si>
  <si>
    <t>Notebook - 3 szt</t>
  </si>
  <si>
    <t>Lenovo Ideapad G50-70 15,6/4/500/IHD/W8</t>
  </si>
  <si>
    <t>Projektor - 3 szt</t>
  </si>
  <si>
    <t>Acer X113H SVGA 2800 ANSI HDMI</t>
  </si>
  <si>
    <t>Kyocera TA1800</t>
  </si>
  <si>
    <t>pokrywa</t>
  </si>
  <si>
    <t>Dupleks</t>
  </si>
  <si>
    <t>Notebook Lenovo B50-80 15,6" HD, i7-5500U/4GB/1TB/R5 M330-2GB/W10 + Office 2013</t>
  </si>
  <si>
    <t>Budynek gospodarczy</t>
  </si>
  <si>
    <t>Budynek Przedszkola</t>
  </si>
  <si>
    <t>Budynek Przedszkola + kocioł CO</t>
  </si>
  <si>
    <t>Dziedzice, ul. Szkolna 4</t>
  </si>
  <si>
    <t>Racławiczki, ul. Polna 15</t>
  </si>
  <si>
    <t>Strzeleczki, ul. Dworcowa 3</t>
  </si>
  <si>
    <t>Zielina, ul. Prudnicka 8</t>
  </si>
  <si>
    <t>zmywarka FI-30 1210305100</t>
  </si>
  <si>
    <t>Komorniki, ul. Szkolna 4</t>
  </si>
  <si>
    <t>kopiarka RICOH Afico MP161</t>
  </si>
  <si>
    <t>kopiarka DEVELOP INEO 164</t>
  </si>
  <si>
    <t>MS Office 2010</t>
  </si>
  <si>
    <t>kolumna nagłaśniająca przenośna PA-80</t>
  </si>
  <si>
    <t>Komorniki Szkolna 4</t>
  </si>
  <si>
    <t>Zestaw komputerowy Corei LED z oprogramowaniem</t>
  </si>
  <si>
    <t>Razem kontenery</t>
  </si>
  <si>
    <t>Rodzaj mienia</t>
  </si>
  <si>
    <t>Łącznie suma ubezpieczenia</t>
  </si>
  <si>
    <t>Wartość odtworzeniowa</t>
  </si>
  <si>
    <t xml:space="preserve">Dodatkowe Instalacje </t>
  </si>
  <si>
    <t>Wartość mienia przyjętego do ubezpieczenia od ryzyka kradzieży z włamaniem</t>
  </si>
  <si>
    <r>
      <t>[m</t>
    </r>
    <r>
      <rPr>
        <vertAlign val="superscript"/>
        <sz val="9"/>
        <color theme="1"/>
        <rFont val="Calibri"/>
        <family val="2"/>
        <charset val="238"/>
        <scheme val="minor"/>
      </rPr>
      <t>2</t>
    </r>
    <r>
      <rPr>
        <sz val="9"/>
        <color theme="1"/>
        <rFont val="Calibri"/>
        <family val="2"/>
        <charset val="238"/>
        <scheme val="minor"/>
      </rPr>
      <t>]</t>
    </r>
  </si>
  <si>
    <r>
      <t>[m</t>
    </r>
    <r>
      <rPr>
        <vertAlign val="superscript"/>
        <sz val="9"/>
        <color theme="1"/>
        <rFont val="Calibri"/>
        <family val="2"/>
        <charset val="238"/>
        <scheme val="minor"/>
      </rPr>
      <t>3</t>
    </r>
    <r>
      <rPr>
        <sz val="9"/>
        <color theme="1"/>
        <rFont val="Calibri"/>
        <family val="2"/>
        <charset val="238"/>
        <scheme val="minor"/>
      </rPr>
      <t>]</t>
    </r>
  </si>
  <si>
    <t>Dozór osobowy w godzinach pracy</t>
  </si>
  <si>
    <t>drewno, beton</t>
  </si>
  <si>
    <t>RAZ W ROKU</t>
  </si>
  <si>
    <t>BOISKO SZKOLNE</t>
  </si>
  <si>
    <t>bloczki ytong</t>
  </si>
  <si>
    <t>co1 rok</t>
  </si>
  <si>
    <t>nie dotyczy</t>
  </si>
  <si>
    <t>co rok</t>
  </si>
  <si>
    <t>podwórko szkolne</t>
  </si>
  <si>
    <t>nie</t>
  </si>
  <si>
    <t>kleina (ceglane)</t>
  </si>
  <si>
    <t>beton, drewno</t>
  </si>
  <si>
    <t>papa, dachówka</t>
  </si>
  <si>
    <t>raz w roku</t>
  </si>
  <si>
    <t>na podwórku szkoły</t>
  </si>
  <si>
    <t>Co 5 lat</t>
  </si>
  <si>
    <t>16 m od szkoły</t>
  </si>
  <si>
    <t>dachówka , papa</t>
  </si>
  <si>
    <t>25 metry od budynku</t>
  </si>
  <si>
    <t>drewno,kleina</t>
  </si>
  <si>
    <t>dachówka, blacha</t>
  </si>
  <si>
    <t xml:space="preserve"> 1 metr od buynku</t>
  </si>
  <si>
    <t>cegła+ pustak</t>
  </si>
  <si>
    <t>żelbetowe, kleina</t>
  </si>
  <si>
    <t>blachodachówka</t>
  </si>
  <si>
    <t>43 metry  od budynku</t>
  </si>
  <si>
    <t>kleina,drewniana</t>
  </si>
  <si>
    <t>6 metrów od budynku</t>
  </si>
  <si>
    <t>Dom Kultury w Kujawach wraz z ogrodzeniem działki, Kujawy, ul. Prudnicka 1</t>
  </si>
  <si>
    <t>Obiekt magazynowy kontener – Strzeleczki, ul. Rynek 4 parking przy sali GOK</t>
  </si>
  <si>
    <t>Obiekt magazynowy kontener – Kujawy/ ul. Kąpielowa działka 817</t>
  </si>
  <si>
    <t>dachówka cementowa</t>
  </si>
  <si>
    <t>żelbetowy</t>
  </si>
  <si>
    <t>przed 1939</t>
  </si>
  <si>
    <t>kontener (obiekt nie związany trwale z gruntem)</t>
  </si>
  <si>
    <r>
      <t>[m</t>
    </r>
    <r>
      <rPr>
        <vertAlign val="superscript"/>
        <sz val="9"/>
        <color rgb="FF000000"/>
        <rFont val="Calibri"/>
        <family val="2"/>
        <charset val="238"/>
        <scheme val="minor"/>
      </rPr>
      <t>2</t>
    </r>
    <r>
      <rPr>
        <sz val="9"/>
        <color rgb="FF000000"/>
        <rFont val="Calibri"/>
        <family val="2"/>
        <charset val="238"/>
        <scheme val="minor"/>
      </rPr>
      <t>][m</t>
    </r>
    <r>
      <rPr>
        <vertAlign val="superscript"/>
        <sz val="9"/>
        <color rgb="FF000000"/>
        <rFont val="Calibri"/>
        <family val="2"/>
        <charset val="238"/>
        <scheme val="minor"/>
      </rPr>
      <t>2</t>
    </r>
    <r>
      <rPr>
        <sz val="9"/>
        <color rgb="FF000000"/>
        <rFont val="Calibri"/>
        <family val="2"/>
        <charset val="238"/>
        <scheme val="minor"/>
      </rPr>
      <t>][m</t>
    </r>
    <r>
      <rPr>
        <vertAlign val="superscript"/>
        <sz val="9"/>
        <color rgb="FF000000"/>
        <rFont val="Calibri"/>
        <family val="2"/>
        <charset val="238"/>
        <scheme val="minor"/>
      </rPr>
      <t>2</t>
    </r>
    <r>
      <rPr>
        <sz val="9"/>
        <color rgb="FF000000"/>
        <rFont val="Calibri"/>
        <family val="2"/>
        <charset val="238"/>
        <scheme val="minor"/>
      </rPr>
      <t>]</t>
    </r>
  </si>
  <si>
    <r>
      <t>[m</t>
    </r>
    <r>
      <rPr>
        <vertAlign val="superscript"/>
        <sz val="9"/>
        <color rgb="FF000000"/>
        <rFont val="Calibri"/>
        <family val="2"/>
        <charset val="238"/>
        <scheme val="minor"/>
      </rPr>
      <t>3</t>
    </r>
    <r>
      <rPr>
        <sz val="9"/>
        <color rgb="FF000000"/>
        <rFont val="Calibri"/>
        <family val="2"/>
        <charset val="238"/>
        <scheme val="minor"/>
      </rPr>
      <t>][m</t>
    </r>
    <r>
      <rPr>
        <vertAlign val="superscript"/>
        <sz val="9"/>
        <color rgb="FF000000"/>
        <rFont val="Calibri"/>
        <family val="2"/>
        <charset val="238"/>
        <scheme val="minor"/>
      </rPr>
      <t>3</t>
    </r>
    <r>
      <rPr>
        <sz val="9"/>
        <color rgb="FF000000"/>
        <rFont val="Calibri"/>
        <family val="2"/>
        <charset val="238"/>
        <scheme val="minor"/>
      </rPr>
      <t>][m</t>
    </r>
    <r>
      <rPr>
        <vertAlign val="superscript"/>
        <sz val="9"/>
        <color rgb="FF000000"/>
        <rFont val="Calibri"/>
        <family val="2"/>
        <charset val="238"/>
        <scheme val="minor"/>
      </rPr>
      <t>3</t>
    </r>
    <r>
      <rPr>
        <sz val="9"/>
        <color rgb="FF000000"/>
        <rFont val="Calibri"/>
        <family val="2"/>
        <charset val="238"/>
        <scheme val="minor"/>
      </rPr>
      <t>]</t>
    </r>
  </si>
  <si>
    <t>Budynki i budowle</t>
  </si>
  <si>
    <t>Kontenery</t>
  </si>
  <si>
    <t>Altana rekreacyjna Komorniki-Nowy Młyn</t>
  </si>
  <si>
    <t>Ruchomości (z wyłączeniem zbiorów bibliotecznych)</t>
  </si>
  <si>
    <t>Zbiory biblioteczne</t>
  </si>
  <si>
    <t>z - na zewnątrz</t>
  </si>
  <si>
    <t>s - stacjonarny</t>
  </si>
  <si>
    <t>p - przenośny</t>
  </si>
  <si>
    <t>Wartość</t>
  </si>
  <si>
    <t>Zabezpieczenia przeciwpożarowe</t>
  </si>
  <si>
    <t>budynek mieszkalny 47-364 Dobra, ul. Szkolna 31</t>
  </si>
  <si>
    <t xml:space="preserve"> Pawilon noclegowy OW Dobra</t>
  </si>
  <si>
    <t>Pawilon recepcja OW Dobra</t>
  </si>
  <si>
    <t>Garaże murowane OW Dobra</t>
  </si>
  <si>
    <t>Baszta OW Dobra</t>
  </si>
  <si>
    <t xml:space="preserve">Wykaz mienia wraz z opisem dotyczącym zabezpieczeń przeciwkradzieżowych oraz przeciwpożarowych </t>
  </si>
  <si>
    <t>pieczęć i podpis Ubezpieczającego</t>
  </si>
  <si>
    <t>Zestaw komputerowy Core I3/4GB/1TB/W7 - 2 szt</t>
  </si>
  <si>
    <t>Acer LCD 21,5" LED V226HQLbmdDVI głośniki</t>
  </si>
  <si>
    <t>Notebook Lenovo B50-80 15,6" HD, FHD i3-5005U/4GB/1TB+8GB SSHD IHD5500/W7 Prof.</t>
  </si>
  <si>
    <t>Kyocera M3040dn</t>
  </si>
  <si>
    <t>Projektor</t>
  </si>
  <si>
    <t>Acer X115H DLP SVGA 3300Ansi 20.000:1 VGA HDMI</t>
  </si>
  <si>
    <t>urządzenie wielofunkcyjne</t>
  </si>
  <si>
    <t>47-364 Strzeleczki ul. Rynek 4</t>
  </si>
  <si>
    <t>Drukarka Canon i SENSYS LBP6030w</t>
  </si>
  <si>
    <t>Monitor Philips 19,5" 203V5LSB26/10</t>
  </si>
  <si>
    <t>Aparat cyfrowy</t>
  </si>
  <si>
    <t>Sony DSC-HX 300/ B</t>
  </si>
  <si>
    <t>Epson EB-S04</t>
  </si>
  <si>
    <t>Corei3 TB/4GB/W10 - 4 SZT.</t>
  </si>
  <si>
    <t>Corei3 TB/4GB/W10 - 1 SZT.</t>
  </si>
  <si>
    <t>Drukarka URZ.HP.Color LJ</t>
  </si>
  <si>
    <t>01.12.2016</t>
  </si>
  <si>
    <t>Drukarka LJ PRO 400 HP</t>
  </si>
  <si>
    <t>Zmywarka Bosch</t>
  </si>
  <si>
    <t>Pralka Automa Whirlpoll</t>
  </si>
  <si>
    <t>stacjonarna</t>
  </si>
  <si>
    <t>Kserokopiarka HP L Jet Proaser</t>
  </si>
  <si>
    <t>Kserokopiarka  RICOH  AFICIO 311 SFN</t>
  </si>
  <si>
    <t>Silnik do pontonu</t>
  </si>
  <si>
    <t>Ponton</t>
  </si>
  <si>
    <t>Zestaw alarmowania</t>
  </si>
  <si>
    <t>System stabiizacji</t>
  </si>
  <si>
    <t xml:space="preserve">zestaw interwencyjny </t>
  </si>
  <si>
    <t xml:space="preserve">Zestaw rat.wysokościowego </t>
  </si>
  <si>
    <t>OSP Dobra,ul.Szkolna 2</t>
  </si>
  <si>
    <t>Radiotelefon RTF PG 360 UHF</t>
  </si>
  <si>
    <t>OSP Dobra, ul.Szkolna 2</t>
  </si>
  <si>
    <t>Terminal DTG -53</t>
  </si>
  <si>
    <t>Aparaty Powietrzne Fenzy 2 szt.</t>
  </si>
  <si>
    <t>Pilarka spalinowa do betonu Sthil</t>
  </si>
  <si>
    <t>Pilarka do betonu Stihl</t>
  </si>
  <si>
    <t>Pawilon noclegowy nr 1</t>
  </si>
  <si>
    <t>Pawilon noclegowy nr 2</t>
  </si>
  <si>
    <t>Pawilon noclegowy nr 3</t>
  </si>
  <si>
    <t>Pawilon noclegowy nr 4</t>
  </si>
  <si>
    <t>Pawilon noclegowy nr 5</t>
  </si>
  <si>
    <t xml:space="preserve">Notebook ACER Aspire TYLKO  5336 Projektor + ekran tylko </t>
  </si>
  <si>
    <t>Dell Optiplex 780</t>
  </si>
  <si>
    <t>Zestaw Komputer + monitor Kasa</t>
  </si>
  <si>
    <t>Zestaw komputer + monitor (USC)</t>
  </si>
  <si>
    <t xml:space="preserve">Hp </t>
  </si>
  <si>
    <t>Drukarka laserowa</t>
  </si>
  <si>
    <t>Serwer</t>
  </si>
  <si>
    <t xml:space="preserve"> HP Proliant ML1100</t>
  </si>
  <si>
    <t>Tablica interaktywna dotykowa optyczna myBoard BLACK 4C 84" Nano 4:3</t>
  </si>
  <si>
    <t>myBoard BLACK 4C 84" Nano 4:3</t>
  </si>
  <si>
    <t>HP 250 G6 15,6" HD/i5-7200U/4GB/1TB/IHD620/W10</t>
  </si>
  <si>
    <t>HP Care Pack DT/AiO</t>
  </si>
  <si>
    <t>HP 290 G1 MT i3-7100</t>
  </si>
  <si>
    <t>dysk twardy</t>
  </si>
  <si>
    <t>HDD Seagate Expansion 1 TB 2,5"</t>
  </si>
  <si>
    <t>MS Office 2016</t>
  </si>
  <si>
    <t>kserokopiarka Canon i-Sensys MF411dw 3w1</t>
  </si>
  <si>
    <t>Benq MS531 DLP - 2 szt</t>
  </si>
  <si>
    <t>Canon i-Sensys</t>
  </si>
  <si>
    <t>InFocus</t>
  </si>
  <si>
    <t>Planeta: PLANETBOOKBK771000091</t>
  </si>
  <si>
    <t>Szkoła Podstawowa w Strzeleczkach (dawne Gimnazjum)</t>
  </si>
  <si>
    <t>Tablica interaktywna Promethean Active Panel VTP2-75-4K</t>
  </si>
  <si>
    <t>Promethean</t>
  </si>
  <si>
    <t>In Focus</t>
  </si>
  <si>
    <t>MONITOR AOC 23" I2381FH IPS VGA HDMI</t>
  </si>
  <si>
    <t>KOMPUTER DELL VOSTRO 3668MT I5/4/1TB/INT/W10P
3Y</t>
  </si>
  <si>
    <t>Zestaw komputerowy Intel Pentium G4600 DDR44GB 1TB/WIN 10 - 3 szt</t>
  </si>
  <si>
    <t>pakiet Office 2013 standard - 3 szt</t>
  </si>
  <si>
    <t>Tablica interaktywna z projektorem ultrakrótkoogniskowym Smart Board M680V CP-AX3005, szt. 1</t>
  </si>
  <si>
    <t>2018</t>
  </si>
  <si>
    <t>Projektor Optoma HD27e 1080 p</t>
  </si>
  <si>
    <t>mysz komputerowa - 5 szt</t>
  </si>
  <si>
    <t>komputer stacjonarny Intel Pentium 4Gb/1TB/WIN 7 - 1 szt</t>
  </si>
  <si>
    <t>komputer stacjonarny Intel Pentium 4Gb/1TB/WIN 7 - 2 szt</t>
  </si>
  <si>
    <t>SHARP – Nova Light-V</t>
  </si>
  <si>
    <t>MS Office H&amp;B 2019 - 2 szt</t>
  </si>
  <si>
    <t>skaner plustek OpticSlim 2610</t>
  </si>
  <si>
    <t>Zestaw muzyczny Sony MHC-V11</t>
  </si>
  <si>
    <t>Urządzenie wielofunkcyjne  Work Centre 3215</t>
  </si>
  <si>
    <t>satcjonarny</t>
  </si>
  <si>
    <t>Zamrażarka Elektrolux EUF 2047AOW</t>
  </si>
  <si>
    <t>Piec konwekcyjno - parowy  multifunkcyjny 4XGN2/3</t>
  </si>
  <si>
    <t>Chłodziarko- zamrażarka MPM-46-CJ-01/H</t>
  </si>
  <si>
    <t>Zmywarka Amica ZWM 616WS/KGO0,01</t>
  </si>
  <si>
    <t>Pralka Amica TAWD 6102LCW</t>
  </si>
  <si>
    <t>Ekspres Bosch TKA</t>
  </si>
  <si>
    <t>Chłodziarka BEKO TSE 1402</t>
  </si>
  <si>
    <t xml:space="preserve">Dom Kultury w Kujawach </t>
  </si>
  <si>
    <t>Świetlica w Komornikach</t>
  </si>
  <si>
    <t>47-364 Komorniki, ul. Szkolna 2</t>
  </si>
  <si>
    <t>Patelnia elektryczna PE-025Y</t>
  </si>
  <si>
    <t>Z.U. Stolarski Hubert Felka</t>
  </si>
  <si>
    <t>Stolarstwo Paweł Mierzwa</t>
  </si>
  <si>
    <t>Zakład Stolarski Grzela Adrian</t>
  </si>
  <si>
    <t>PPHU Factor I.Gergont</t>
  </si>
  <si>
    <t>Sing Poland Sp.zo.o.</t>
  </si>
  <si>
    <t>Stolarstwo Franciszek Bochen</t>
  </si>
  <si>
    <t>Sala GOK w Strzeleczkach ,</t>
  </si>
  <si>
    <t>Ragtime sp. Jawna, Opole</t>
  </si>
  <si>
    <t>Świetlica w Dziedzicach, ul. Szkolna 4</t>
  </si>
  <si>
    <t>Komputer Dell Optiplex 780</t>
  </si>
  <si>
    <t>Radiotelefon GP 300 x3szt</t>
  </si>
  <si>
    <t>Radiotelefon GP 360 z mikrofonogłośnikiem x11szt</t>
  </si>
  <si>
    <t>Agregat prądotwórczy FOGO</t>
  </si>
  <si>
    <t xml:space="preserve">wentylator oddymiający oddymiający </t>
  </si>
  <si>
    <t>Kamera termowizyjna FLIR K2</t>
  </si>
  <si>
    <t xml:space="preserve">defibrylatora PHILIPS HeartStart FRx komp. </t>
  </si>
  <si>
    <t xml:space="preserve">Pilarka spalinowa do drewna </t>
  </si>
  <si>
    <t>Pilarka spalinowa do drewna szt. 2</t>
  </si>
  <si>
    <t>motopompa pływająca Niagara 2</t>
  </si>
  <si>
    <t>wentylator oddymiający FANERGY</t>
  </si>
  <si>
    <t>agregat prądotórczy EISEMANN</t>
  </si>
  <si>
    <t>pompa szlamowa KOSHIN KTH 80</t>
  </si>
  <si>
    <t>Ubranie  suche rat.wodne szt. 2</t>
  </si>
  <si>
    <t>pilarka spalinowa STHIHL MS 291</t>
  </si>
  <si>
    <t>radiostacja GP 360</t>
  </si>
  <si>
    <t>radiotelefon PG300</t>
  </si>
  <si>
    <t>radiotelefon GH300</t>
  </si>
  <si>
    <t>aparaty powietrzne szt 2</t>
  </si>
  <si>
    <t>torba PSP R1</t>
  </si>
  <si>
    <t xml:space="preserve">pompa szlamowa Honda </t>
  </si>
  <si>
    <t>Najaśnica akumulatorowa RALS 9430C</t>
  </si>
  <si>
    <t>oSP Zielina, Kujawy ul. Kolejowa 5</t>
  </si>
  <si>
    <t>Radiotelefon RIF GP 360</t>
  </si>
  <si>
    <t>Radiotelefon GM 300 szt 2</t>
  </si>
  <si>
    <t>radiotelefon nasobny szt. 2</t>
  </si>
  <si>
    <t xml:space="preserve">Terminal DTG </t>
  </si>
  <si>
    <t>Radiotelefon GM360</t>
  </si>
  <si>
    <t>radiotelefon nasobny</t>
  </si>
  <si>
    <t>aparat powietrzny Aeris szt. 2</t>
  </si>
  <si>
    <t>zestaw PSP R1 (torba, szyna, deska)</t>
  </si>
  <si>
    <t>motopompa Niagara 1</t>
  </si>
  <si>
    <t>pilarka spalinowa ratownicza STIHL MS 461-R</t>
  </si>
  <si>
    <t>radiotelefon GP 300</t>
  </si>
  <si>
    <t>radiotelefon 360 szt 2</t>
  </si>
  <si>
    <t>kosa FS-90</t>
  </si>
  <si>
    <t>wentylator oddymiający TEMPEST</t>
  </si>
  <si>
    <t>radiotelefon GM 360</t>
  </si>
  <si>
    <t>radiotelefon GP 360</t>
  </si>
  <si>
    <t>Konica minolta bizhub 233</t>
  </si>
  <si>
    <t xml:space="preserve"> HP Elitebook</t>
  </si>
  <si>
    <t xml:space="preserve">Laptop HP </t>
  </si>
  <si>
    <t>HP zbook</t>
  </si>
  <si>
    <t>ASUS</t>
  </si>
  <si>
    <t>Telefon komórkowy</t>
  </si>
  <si>
    <t xml:space="preserve">Zestaw mikrofonów konferencyjnych </t>
  </si>
  <si>
    <t>BKRKXD-38/2</t>
  </si>
  <si>
    <t>GOK</t>
  </si>
  <si>
    <t xml:space="preserve">Projektor </t>
  </si>
  <si>
    <t>Hitachi</t>
  </si>
  <si>
    <t>Sala GOK</t>
  </si>
  <si>
    <t>Ekran rozwijany</t>
  </si>
  <si>
    <t>Kauber</t>
  </si>
  <si>
    <t>Tablet</t>
  </si>
  <si>
    <t>Huawei</t>
  </si>
  <si>
    <t>Radni</t>
  </si>
  <si>
    <t>HP LJ CM 1312</t>
  </si>
  <si>
    <t>Strzeleczki, Rynek 4 Profilaktyka alkoholowa</t>
  </si>
  <si>
    <t xml:space="preserve">Niszczarka </t>
  </si>
  <si>
    <t>Serwer Dell Poweredge T130</t>
  </si>
  <si>
    <t>MS Win SVR Essentials 2019</t>
  </si>
  <si>
    <t>Monitor Philips 21,5" 223V7QHAB</t>
  </si>
  <si>
    <t>Monitor interaktywny Promethean ActivPanel I-Series 65"</t>
  </si>
  <si>
    <t>18.12.2018</t>
  </si>
  <si>
    <t>14.12.2018</t>
  </si>
  <si>
    <t>04.09.2017</t>
  </si>
  <si>
    <t>29.11.2018</t>
  </si>
  <si>
    <t>30.11.2018</t>
  </si>
  <si>
    <t>01.12.2018</t>
  </si>
  <si>
    <t>02.12.2018</t>
  </si>
  <si>
    <t>03.12.2018</t>
  </si>
  <si>
    <t>04.12.2018</t>
  </si>
  <si>
    <t>05.12.2018</t>
  </si>
  <si>
    <t>Stacjonarny</t>
  </si>
  <si>
    <t>Przenośny</t>
  </si>
  <si>
    <t>Na zewnątrz</t>
  </si>
  <si>
    <t>Budynek stacji uzdatniania wody Nowy Bud</t>
  </si>
  <si>
    <t>Łącznie budynki stacji uzdatniania wody Nowy Bud</t>
  </si>
  <si>
    <t>Nowy Bud</t>
  </si>
  <si>
    <t>Wyposażenie stacji uzdatniania wody Nowy Bud</t>
  </si>
  <si>
    <t>Agregat prądotwórczy (stacja uzdatniania wody)</t>
  </si>
  <si>
    <t>Łącznie stacja uzdatniania wody Nowy Bud</t>
  </si>
  <si>
    <t>Laptop – LENOVO IdeaPad 320-15ISK</t>
  </si>
  <si>
    <t>Monitor AOC E2270SWHN - 10 szt</t>
  </si>
  <si>
    <t>Zestaw komputerowy Intel Pantium G540/8GB/SSD480GB - 10 szt</t>
  </si>
  <si>
    <t>Monitor interaktywny SMART Board 65 MX 165 - 2 szt</t>
  </si>
  <si>
    <t>Urządzenie wielofunkcyjne Canon MFP Color i-SENSYS MF744 Cdw</t>
  </si>
  <si>
    <t>Klimatyzator pokojowy - jednostka zewnętrzna, jednostka wewnętrzna - 2 szt</t>
  </si>
  <si>
    <t>Monitor interaktywny Smart Board 65" MX165</t>
  </si>
  <si>
    <t>Monitor interaktywny MX165 szt. 2</t>
  </si>
  <si>
    <t>Tablet Huawei MediaPad szt. 8</t>
  </si>
  <si>
    <t>notebook Toshiba Sat. C855-S5347 - 6 sztuk</t>
  </si>
  <si>
    <t>Komputer Intel Pentium Core Duo/4GB/500GB/Win7</t>
  </si>
  <si>
    <t>Lenovo Idea Pad 320 15 IAP - WIN10+Office 2016</t>
  </si>
  <si>
    <t>Smart Board 65" MX165 - 2 szt</t>
  </si>
  <si>
    <t>Tablet Overmax z klawiaturą Culcore 1023</t>
  </si>
  <si>
    <t>Robot Photon Edu + Magic Dongle</t>
  </si>
  <si>
    <t>Komputer HP Comaq 6200 Pro Win10 Pro - 3 szt</t>
  </si>
  <si>
    <t>Pakiet Office 2016 Pro - 4 szt</t>
  </si>
  <si>
    <t>Komputer Core i3 Win 10 Pro - 2 szt</t>
  </si>
  <si>
    <t xml:space="preserve">Uchwyt na  projektor </t>
  </si>
  <si>
    <t>Uchwyt projektora - 4 szt</t>
  </si>
  <si>
    <t>Ekran ścienny</t>
  </si>
  <si>
    <t>Ekran ręczny CRYSTAL - 4 szt</t>
  </si>
  <si>
    <t>projektor ACER P1120 DLP</t>
  </si>
  <si>
    <t>Laptop HP 650 B970 15,6 LED HD 4GB/500GB DVDRW WIN7 Home Premium + BAG</t>
  </si>
  <si>
    <t>radiotelefon nasobny TYTERA PD565</t>
  </si>
  <si>
    <t>Monitor AOC E2270SWN - 8 szt</t>
  </si>
  <si>
    <t>Komputer Intel Pantium G540/8GB/SSD240GB/WIN10PR - 2 szt</t>
  </si>
  <si>
    <t>Monitor AOC E2270SWHN - 2 szt</t>
  </si>
  <si>
    <t>Zestaw komputerowy Intel Pentium Gold G5400 WIN 10PR</t>
  </si>
  <si>
    <t>Pakiet Office 2016 Pro</t>
  </si>
  <si>
    <t>projektor ACER X112 - 2 szt.</t>
  </si>
  <si>
    <t>Komputer Dell Vostro 3670 I5 - 9400</t>
  </si>
  <si>
    <t>monitor Dell 24" E2417H</t>
  </si>
  <si>
    <t>MS Office 2019</t>
  </si>
  <si>
    <t>dysk HDD SSD Patriot Blast 240 GB</t>
  </si>
  <si>
    <t>Kopiarko-drukarka RICOH MPC3003</t>
  </si>
  <si>
    <t>Kontener Ekoskład</t>
  </si>
  <si>
    <t>Kontener socjalno - biurowy</t>
  </si>
  <si>
    <t>Budynek magazynowy</t>
  </si>
  <si>
    <t>Pojemniki na przeterminowane leki:</t>
  </si>
  <si>
    <t>Pojemnik na odpady niekwalifikujące się do odpadów medycznych powstałych w gospodarstwach domowych (m. in. igły, strzykawki)</t>
  </si>
  <si>
    <t>Pojemniki na baterie</t>
  </si>
  <si>
    <t>Pojemnik na akumulatory</t>
  </si>
  <si>
    <t>Pojemnik na odpady niebezpieczne z gumowaną wanną</t>
  </si>
  <si>
    <t>Pojemnik na przepracowane oleje</t>
  </si>
  <si>
    <t>Kontener na świetlówki</t>
  </si>
  <si>
    <t>Skrzynio-paleta na zużyty sprzęt elektryczny</t>
  </si>
  <si>
    <t>Pojemnik na sorbent</t>
  </si>
  <si>
    <t>Pojemnik na sól i piasek</t>
  </si>
  <si>
    <t>Regał paletowy z wanną wychwytową</t>
  </si>
  <si>
    <t>Kontenery KP-10 zamknięte</t>
  </si>
  <si>
    <t>Kontenery KP-10 oplandeczone</t>
  </si>
  <si>
    <t>Pojemniki na odpady 660 l</t>
  </si>
  <si>
    <t>Wózek widłowy prowadzony ręcznie z akumulatorem bezobsługowym</t>
  </si>
  <si>
    <t>Waga platformowa</t>
  </si>
  <si>
    <t>Biurko</t>
  </si>
  <si>
    <t>Krzesło obrotowe</t>
  </si>
  <si>
    <t>Apteczka</t>
  </si>
  <si>
    <t>Wyposażenie ppoż.</t>
  </si>
  <si>
    <t>Drukarka laserowa z funkcją skanowania i kopiowania Typu HP laser jet  M426 MFP lub równoważny</t>
  </si>
  <si>
    <t>Monitoring</t>
  </si>
  <si>
    <t xml:space="preserve">Waga osiowa najazdowa </t>
  </si>
  <si>
    <t>Ogrodzenie, brama, automatyka</t>
  </si>
  <si>
    <t>Obiekty małej architektury (w tym elementy zielone krajobrazu)</t>
  </si>
  <si>
    <t>Kostka brukowa wraz z instalacjami, przygotowaniem terenu</t>
  </si>
  <si>
    <t>Instalacje wodociągowe, sanitarne podziemne</t>
  </si>
  <si>
    <t>Oświetlenie terenu wraz z instalacjami</t>
  </si>
  <si>
    <t>47-364 Strzeleczki, ul. Krapkowicka 59</t>
  </si>
  <si>
    <t>all risks</t>
  </si>
  <si>
    <t>Lenovo V15-IIL - 14 szt (2.810 zł/szt)</t>
  </si>
  <si>
    <t>Acer Extensa 15,6'' I3 - 2 szt (2.780 zł/szt)</t>
  </si>
  <si>
    <t>Lenovo V15-ADA 82C7000TPB - 7 szt (2.482,76 zł/szt)</t>
  </si>
  <si>
    <t>Przedmiot ubezpieczenia - budowla</t>
  </si>
  <si>
    <t>Przedmiot ubezpieczenia - wyposażenie</t>
  </si>
  <si>
    <t>Lenovo V15-ADA - 8 szt (2.482,76 zł/szt)</t>
  </si>
  <si>
    <t>Pentium Gold G6500 - 14 szt (1.285,71 zł/szt)</t>
  </si>
  <si>
    <t>Kamera internetowa Skype full HD - 14 szt (99 zł/szt)</t>
  </si>
  <si>
    <t>Słuchawki z mikrofonem Defender Accord - 14 szt (49 zł/szt)</t>
  </si>
  <si>
    <t>dysk SSD Apacer AS350</t>
  </si>
  <si>
    <t>pamięć SODIMM 4 GB</t>
  </si>
  <si>
    <t>Niszczarka HSM Securio</t>
  </si>
  <si>
    <t>Notebook Dell3781-5081</t>
  </si>
  <si>
    <t>Notebook Asus</t>
  </si>
  <si>
    <t>Notebook Dell3781</t>
  </si>
  <si>
    <t>Notebook ACER A3 A315-51</t>
  </si>
  <si>
    <t>Klimatyzator pokojowy jednostka zew, jednostka wew.1 szt</t>
  </si>
  <si>
    <t>SMARTBoard 65-MX265-V2 Interactive display</t>
  </si>
  <si>
    <t>Monitor interaktywny</t>
  </si>
  <si>
    <t>Notebook Asus X509 JA</t>
  </si>
  <si>
    <t>Monitor interaktywny Promethean Active Panel</t>
  </si>
  <si>
    <t>Tablet graficzny Huion H640P - 4 szt (275 zł/szt)</t>
  </si>
  <si>
    <t>Tablet graficzny Huion H1060P - 3 szt (500 zł/szt)</t>
  </si>
  <si>
    <t>Notebook HP 250 G7</t>
  </si>
  <si>
    <t xml:space="preserve">Laptop LENOVO (przenośny),model Idea Pad </t>
  </si>
  <si>
    <t>projektor Beno Ms 527</t>
  </si>
  <si>
    <t>2019</t>
  </si>
  <si>
    <t>2016</t>
  </si>
  <si>
    <t xml:space="preserve">Notebook Acer Extems </t>
  </si>
  <si>
    <t>2020</t>
  </si>
  <si>
    <t>Drukarka HP</t>
  </si>
  <si>
    <t>Projektor Optoma S322e DPL</t>
  </si>
  <si>
    <t>kuchnia elektryczna z piekarnikiem STALGAST model :971700</t>
  </si>
  <si>
    <t>Zestaw huśtawek</t>
  </si>
  <si>
    <t>Drukarka laserowa Canon i-Sensys LBP621CW</t>
  </si>
  <si>
    <t>Tablet Wacom Intuos S Graficzny CTL-4100K USB</t>
  </si>
  <si>
    <t xml:space="preserve">Budynek oczyszczalni ścieków </t>
  </si>
  <si>
    <t>47-370 Moszna, Zamkowa</t>
  </si>
  <si>
    <t>Świetlica przy OSP Zielina</t>
  </si>
  <si>
    <t>47-370 Kujawy, Kolejowa</t>
  </si>
  <si>
    <t>Szatnia - Komorniki</t>
  </si>
  <si>
    <t>47-364 Komorniki, Prudnicka 7</t>
  </si>
  <si>
    <t>47-364 Strzeleczki, Rynek 4</t>
  </si>
  <si>
    <t>Oczyszczalnia ścieków Zielina w Kujawach</t>
  </si>
  <si>
    <t>ul.Klasztorna  47-370 Kujawy</t>
  </si>
  <si>
    <t>Przepomownia ścieków PS1 Strzeleczki</t>
  </si>
  <si>
    <t>ul.Prudnicka  Strzeleczki</t>
  </si>
  <si>
    <t>Przepomownia ścieków PS2  Strzeleczki</t>
  </si>
  <si>
    <t>Przepomownia ścieków PS4 Strzeleczki</t>
  </si>
  <si>
    <t>ul. Słowackiego Strzeleczki</t>
  </si>
  <si>
    <t>Przepomownia ścieków PS5 Strzeleczki</t>
  </si>
  <si>
    <t>Przepomownia ścieków PS 7 Dobra</t>
  </si>
  <si>
    <t>ul. Łąkowa  Dobra</t>
  </si>
  <si>
    <t>Przepomownia ścieków PS 8 Dobra</t>
  </si>
  <si>
    <t>ul.Kolejowa Dobra</t>
  </si>
  <si>
    <t>Przepomownia ścieków PS 9 Dobra</t>
  </si>
  <si>
    <t>ul.Prudnicka Dobra</t>
  </si>
  <si>
    <t>Przepomownia ścieków PS10 Dobra</t>
  </si>
  <si>
    <t>Przepomownia ścieków PS11 Dobra</t>
  </si>
  <si>
    <t>Przepomownia ścieków P2 Łowkowice</t>
  </si>
  <si>
    <t>ul.Wiejska Łowkowice</t>
  </si>
  <si>
    <t>Przepomownia ścieków P1 Łowkowice</t>
  </si>
  <si>
    <t>ul. Prudnicka Łowkowice</t>
  </si>
  <si>
    <t>Przepomownia ścieków P3 Łowkowice</t>
  </si>
  <si>
    <t>ul. Krapkowicka Łowkowice</t>
  </si>
  <si>
    <t>Przepomownia  ścieków P4 Komorniki</t>
  </si>
  <si>
    <t>ul. Prudnicka Komorniki</t>
  </si>
  <si>
    <t>Przepomownia  ścieków P5 Komorniki</t>
  </si>
  <si>
    <t>ul. Kościelna Komorniki</t>
  </si>
  <si>
    <t>Przepomownia  ścieków P6 Komorniki</t>
  </si>
  <si>
    <t>ul.Kościelna Komorniki</t>
  </si>
  <si>
    <t>Przepomownia  ścieków P7 Komorniki</t>
  </si>
  <si>
    <t>Przepomownia ścieków P-M Moszna</t>
  </si>
  <si>
    <t>ul Zamkowa Moszna</t>
  </si>
  <si>
    <t>Przepomownia ścieków PS1 Strzeleczki wyposażenie:szafa strerownicza, pompa ściekowa szt2 , sonda, wyłacznik pływakowy szt 2, instalacja elektryczna</t>
  </si>
  <si>
    <t>Przepomownia ścieków PS2 Strzeleczki wyposażenie:szafa strerownicza, pompa ściekowa szt2 , sonda, wyłacznik pływakowy szt 2, instalacja elektryczna</t>
  </si>
  <si>
    <t>Przepomownia ścieków PS4 Strzeleczki wyposażenie:szafa strerownicza, pompa ściekowa szt2 , sonda, wyłacznik pływakowy szt 2, instalacja elektryczna</t>
  </si>
  <si>
    <t>Przepomownia ścieków PS7 Dobra wyposażenie:szafa strerownicza, pompa ściekowa szt2 , sonda, wyłacznik pływakowy szt 2, instalacja elektryczna</t>
  </si>
  <si>
    <t>Przepomownia ścieków PS 7 Dobra wyposażenie:szafa strerownicza, pompa ściekowa szt2 , sonda, wyłacznik pływakowy szt 2, instalacja elektryczna</t>
  </si>
  <si>
    <t>Przepomownia ścieków PS 8 Dobra wyposażenie:szafa strerownicza, pompa ściekowa szt2 , sonda, wyłacznik pływakowy szt 2, instalacja elektryczna</t>
  </si>
  <si>
    <t>Przepomownia ścieków PS 9 Dobra wyposażenie:szafa strerownicza, pompa ściekowa szt2 , sonda, wyłacznik pływakowy szt 2, instalacja elektryczna</t>
  </si>
  <si>
    <t>Przepomownia ścieków PS 10  Łowkowice wyposażenie:szafa strerownicza, pompa ściekowa szt2 , sonda, wyłacznik pływakowy szt 2, instalacja elektryczna</t>
  </si>
  <si>
    <t>Przepomownia ścieków PS 11 Dobra wyposażenie:szafa strerownicza, pompa ściekowa szt2 , sonda, wyłacznik pływakowy szt 2, instalacja elektryczna</t>
  </si>
  <si>
    <t>Przepomownia ścieków P2 Łowkowice wyposażenie:szafa strerownicza, pompa ściekowa szt2 , sonda, wyłacznik pływakowy szt 2, instalacja elektryczna</t>
  </si>
  <si>
    <t>Przepomownia ścieków P1  Łowkowice wyposażenie:szafa strerownicza, pompa ściekowa szt2 , sonda, wyłacznik pływakowy szt 2, instalacja elektryczna</t>
  </si>
  <si>
    <t>Przepomownia ścieków P3  Łowkowice wyposażenie:szafa strerownicza, pompa ściekowa szt2 , sonda, wyłacznik pływakowy szt 2, instalacja elektryczna</t>
  </si>
  <si>
    <t>Przepomownia ścieków P4  Komorniki wyposażenie:szafa strerownicza, pompa ściekowa szt2 , sonda, wyłacznik pływakowy szt 2, instalacja elektryczna</t>
  </si>
  <si>
    <t>Przepomownia ścieków P5 Komorniki wyposażenie:szafa strerownicza, pompa ściekowa szt. 2 , sonda, wyłacznik pływakowy szt 2, instalacja elektryczna</t>
  </si>
  <si>
    <t>Przepomownia ścieków P6 Komorniki wyposażenie:szafa strerownicza, pompa ściekowa szt. 2 , sonda, wyłacznik pływakowy szt 2, instalacja elektryczna</t>
  </si>
  <si>
    <t>Przepomownia ścieków P7 Komorniki wyposażenie:szafa strerownicza, pompa ściekowa szt. 2, sonda, wyłacznik pływakowy szt. 2, instalacja elektryczna</t>
  </si>
  <si>
    <t>Przepomownia ścieków P-M Moszna wyposażenie:szafa strerownicza, pompa ściekowa szt. 2 , sonda, wyłacznik pływakowy szt. 2, instalacja elektryczna</t>
  </si>
  <si>
    <t>Łącznie (budowla + wyposażenie)</t>
  </si>
  <si>
    <t>Traktor Estate 6102 HW STIGA</t>
  </si>
  <si>
    <t>LKS Strzeleczki</t>
  </si>
  <si>
    <t>Traktorek Stiga</t>
  </si>
  <si>
    <t>Stihl kosiarka</t>
  </si>
  <si>
    <t>boisko w Dobrej</t>
  </si>
  <si>
    <t>syrena elektroniczna DSE600 (4 głośniki szczelinowe szafa przystosowana do współpracy w systemie DSP50/PSP moduł SWA-3A</t>
  </si>
  <si>
    <t>Laptop HP 17-BY3053 FHD i5-1035G1 8G W10 17,3" 10 szt. (3.730 zł/szt)</t>
  </si>
  <si>
    <t>Notebook Dell Inspiron - 5 szt (3szt - 3.849,72 zł, 2 szt. - 3.849,71 zł)</t>
  </si>
  <si>
    <t>Tablet Lenovo</t>
  </si>
  <si>
    <t>Komputer</t>
  </si>
  <si>
    <t>Dell 7010 MT</t>
  </si>
  <si>
    <t>Dell T1700</t>
  </si>
  <si>
    <t xml:space="preserve">Komputer </t>
  </si>
  <si>
    <t>Mointoring Speeddome</t>
  </si>
  <si>
    <t>HP LJ Pro</t>
  </si>
  <si>
    <t>HP LJ Pro MFP</t>
  </si>
  <si>
    <t>monitor LCD - 2 szt</t>
  </si>
  <si>
    <t>Kamera Tuff, szt. 1</t>
  </si>
  <si>
    <t>Monitor AOC 21,5" - 1 szt</t>
  </si>
  <si>
    <t>Tablet HUAWEI MediaPad M5 z klawiaturą - 25 szt. (970,47 zł/szt.)</t>
  </si>
  <si>
    <t>W tym zdalne nauczanie</t>
  </si>
  <si>
    <t>W tym przekazany uczniom</t>
  </si>
  <si>
    <t xml:space="preserve">Keybord CASIO </t>
  </si>
  <si>
    <t>CASIO CT-X500 Keybord</t>
  </si>
  <si>
    <t>Laptop- DELL</t>
  </si>
  <si>
    <t>laptop DELL Inspirion</t>
  </si>
  <si>
    <t>Xiaomi Redmi Note 9 PRO</t>
  </si>
  <si>
    <t>biuro GOK Strzeleczki, ul. Rynek 5</t>
  </si>
  <si>
    <t>Zestaw fotograficzny Aparat Canon EOS77D wraz z obiektywami</t>
  </si>
  <si>
    <t>Canon EOS 77DBody, Obiektyw Canon 18-135IS, Obiektyw Tamron, Obiektyw Canon EFS24mm i EFS 10-18mm</t>
  </si>
  <si>
    <t>Dom Kultury w Racławiczkach,  ul. Opolska 20, 47-370 Racławiczki</t>
  </si>
  <si>
    <t>ewidencja brutto</t>
  </si>
  <si>
    <t>Epson projektor EH-TW740</t>
  </si>
  <si>
    <t>Rzutnik/projektor- Epson EH-TW740</t>
  </si>
  <si>
    <t>Notebook LENOVO</t>
  </si>
  <si>
    <t xml:space="preserve">laptop-LENOVO </t>
  </si>
  <si>
    <t xml:space="preserve">Pianino Cyfrowe </t>
  </si>
  <si>
    <t>Pianino cyfrowe SAMIK SYRW</t>
  </si>
  <si>
    <t>Dom Kultury w Racławiczkiach, ul. Opolska 20, 47-370 Racławiczki</t>
  </si>
  <si>
    <t>S</t>
  </si>
  <si>
    <t>P</t>
  </si>
  <si>
    <t>Notebook Dell Vostro 3590 15,6 - 3 szt (3410,00 zł/szt)</t>
  </si>
  <si>
    <t>przekazane dla uczniów</t>
  </si>
  <si>
    <t>Laptop HP 15-DB 1035 NW - 2 szt (2479,00 zł/szt)</t>
  </si>
  <si>
    <t>Komputer przenośny Lenovo V15-ADA - 7 szt (2.482,76 zł/szt)</t>
  </si>
  <si>
    <t>Tablet HUAWEI - 25 szt (970,47 zł/szt)</t>
  </si>
  <si>
    <t>Notebook Acer Nitro 5</t>
  </si>
  <si>
    <t>Notebook Acer Nitro 5 - 6 szt (3410 zł/szt)</t>
  </si>
  <si>
    <t>Laptop HP 15 DB - 3 szt (2479 zł/szt)</t>
  </si>
  <si>
    <t>Notebook Dell Vistro 3590</t>
  </si>
  <si>
    <t>Laptop HP 15-DB 1035 NW - 3 szt (2479,00 zł/szt)</t>
  </si>
  <si>
    <t>Komputer Core - i3 10320 - 2 szt (1664 zł/szt) + Office 2019 - 2 szt (199 zł/szt)</t>
  </si>
  <si>
    <t>Monitor Philips 21,5" - 2 szt (636 zł/szt)</t>
  </si>
  <si>
    <t>Notebook Dell Vostro 3590 - 3 szt (3410 zł/szt)</t>
  </si>
  <si>
    <t>Laptop HP 15 - 9 szt (2479 zł/szt)</t>
  </si>
  <si>
    <t>3 szt przekazane do nauki zdalnej</t>
  </si>
  <si>
    <t>przekazane do nauki zdalnej</t>
  </si>
  <si>
    <t>4 szt przekazane do nauki zdalnej</t>
  </si>
  <si>
    <t>komputer Core i3-101000F/240SSD/8GB/Win10PR - 8sztuk</t>
  </si>
  <si>
    <t>Tablet Huawet + klawiatura - 25 sztuk</t>
  </si>
  <si>
    <t>Laptop HP 15-DB 1020NW</t>
  </si>
  <si>
    <t>NOTEBOOK Dell Vostro - 3 sztuki</t>
  </si>
  <si>
    <t>Nauka zdalna</t>
  </si>
  <si>
    <t>Komputer Core 3-10100F/240SSD/16GB/Win10PR - 2 szt (1700 zł/szt) + Office 2019 - 2 szt (199 zł/szt)</t>
  </si>
  <si>
    <t>Monitor PHILIPS 24" 1920 x 1080 246E9QJAB/00 - 2 szt (659 zł/szt)</t>
  </si>
  <si>
    <t>Komputer Core 3-10100F/240SSD/16GB/Win10PR - 1 szt (1700 zł/szt) + Office 2019 - 1 szt (199 zł/szt)</t>
  </si>
  <si>
    <t>Monitor PHILIPS 24" 1920 x 1080 246E9QJAB/00 - 1 szt (659 zł/szt)</t>
  </si>
  <si>
    <t>Monitor interaktywny - Smart Board 65 MX265-V2</t>
  </si>
  <si>
    <t>17.12.2020</t>
  </si>
  <si>
    <t>Wizualizer
Nr seryjny 4010220480051</t>
  </si>
  <si>
    <t>Laptop Dell Latitude 3510 - 13 szt/2.999,97 zł/szt</t>
  </si>
  <si>
    <t>Bramka do dezynfekcji osób Inid-90</t>
  </si>
  <si>
    <t>Komputer All-in-one HP 24 df0020nw</t>
  </si>
  <si>
    <t>drukarka HP LaserJet Pro 400 MFP M428dw</t>
  </si>
  <si>
    <t>Monitor interaktywny SMART BOARD 65"</t>
  </si>
  <si>
    <t>Monitor interaktywny SMART BOARD 65" - 2 szt</t>
  </si>
  <si>
    <t>monitor SMART BOARD GXO 75</t>
  </si>
  <si>
    <t>interaktywna podłoga FunFloor Mobilny GTU_06</t>
  </si>
  <si>
    <t>komputery stacjonarne "NATEC" - 2 szt</t>
  </si>
  <si>
    <t xml:space="preserve">Powiększalnik Stacjonarny Clear Viev C Speech 24” </t>
  </si>
  <si>
    <t>Monitor Avtek Touch Screen 6 Connect 65</t>
  </si>
  <si>
    <t>Powiększalnik tekstu Clear View C Speech 24</t>
  </si>
  <si>
    <t>Lupa elektroniczna Ruby 7 HD</t>
  </si>
  <si>
    <t>Urządzenie wielofunkcyjne Ricoh IM 2702</t>
  </si>
  <si>
    <t>Dell Latitude 3510 - 5 sztuk (2.999,97 zł/szt)</t>
  </si>
  <si>
    <t>Komputer Dell Latitude  3510- C51SN93</t>
  </si>
  <si>
    <t>nauka zdalna- dla nauczycieli</t>
  </si>
  <si>
    <t>Komputer Dell Latitude  3510 - 423SN93</t>
  </si>
  <si>
    <t>Komputer Dell Latitude  3510- 3C1SN93</t>
  </si>
  <si>
    <t>Komputer Dell Latitude  3510- J90JN93</t>
  </si>
  <si>
    <r>
      <rPr>
        <sz val="11"/>
        <rFont val="Arial"/>
        <family val="2"/>
        <charset val="238"/>
      </rPr>
      <t>Komputer Dell Latitude  3510- 3H6JN93</t>
    </r>
    <r>
      <rPr>
        <sz val="11"/>
        <color rgb="FF000000"/>
        <rFont val="Arial"/>
        <family val="2"/>
        <charset val="238"/>
      </rPr>
      <t xml:space="preserve"> </t>
    </r>
  </si>
  <si>
    <t>Monitor interaktywny Avtek TouchScreen 6 Lite 75</t>
  </si>
  <si>
    <t>Laptop Dell Latitude 3510 - 5 szt. (2.999,97 zł/szt)</t>
  </si>
  <si>
    <t>Wizualizer</t>
  </si>
  <si>
    <t>Komputer przenośny Lenovo V15-ADA - 7 sztuk (2 482,76 sztuka)</t>
  </si>
  <si>
    <t>Drukarka laserowa OKI C332 dn</t>
  </si>
  <si>
    <t>zestaw komputerowy Core i3/SSD480/16GB/W10PR - 3 sztuki  (2 201,00 zł sztuka)</t>
  </si>
  <si>
    <t>monitor Philips 21,5" - 3 sztuki (600,00 sztuka)</t>
  </si>
  <si>
    <t>Komputer Dell Latitude 3510 - 4 sztuki (2999,97 sztuka)</t>
  </si>
  <si>
    <t>mienie ruchome - regały biblioteczne</t>
  </si>
  <si>
    <t>mienie ruchome - lada biblioteczna</t>
  </si>
  <si>
    <t>47-370 Raclawiczki, ul. Opolska 20</t>
  </si>
  <si>
    <t>mienie ruchome - szafki (meble kuchenne)</t>
  </si>
  <si>
    <t>mienie ruchome - szafki na dokumenty</t>
  </si>
  <si>
    <t>47-370 Raclawiczi, ul. Opolska 20</t>
  </si>
  <si>
    <t xml:space="preserve">Piec olejowy </t>
  </si>
  <si>
    <t>Świetlica w komornikach</t>
  </si>
  <si>
    <t>Traktor AL-KO T22 - 103.9 HD - A V2</t>
  </si>
  <si>
    <t>Dziedzice, sołectwo</t>
  </si>
  <si>
    <t>Bombka świąteczna (ozdoba na Rynku)</t>
  </si>
  <si>
    <t>Strzeleczki, Rynek</t>
  </si>
  <si>
    <t>Agregat prądotwórczy na przyczepce</t>
  </si>
  <si>
    <t>Drukarka HP OfficeJet Pro</t>
  </si>
  <si>
    <t>Laptop Acer</t>
  </si>
  <si>
    <t>Rozpieracz ramieniowy</t>
  </si>
  <si>
    <t>Nożyce hydrauliczne + osprzęt</t>
  </si>
  <si>
    <t>Motopompa pływająca NIAGARA 2</t>
  </si>
  <si>
    <t>Dell Inspiron 17</t>
  </si>
  <si>
    <t>47-364 Strzeleczki, ul. Rynek 4 (Laura N.)</t>
  </si>
  <si>
    <t>47-364 Strzeleczki, ul. Rynek 4 (Beata T.)</t>
  </si>
  <si>
    <t>47-364 Strzeleczki, ul. Rynek 4 (Magdalena M.)</t>
  </si>
  <si>
    <t>47-364 Strzeleczki, ul. Rynek 4 (Andrzej P.)</t>
  </si>
  <si>
    <t>47-364 Strzeleczki, ul. Rynek 4 (Marcin G.)</t>
  </si>
  <si>
    <t>47-364 Strzeleczki, ul. Rynek 4 (Justyna S-k)</t>
  </si>
  <si>
    <t>47-364 Strzeleczki, ul. Rynek 4 (Elwira G.)</t>
  </si>
  <si>
    <t>47-364 Strzeleczki, ul. Rynek 4 (Bartela E.)</t>
  </si>
  <si>
    <t>Dell Inspiron 3793</t>
  </si>
  <si>
    <t>47-364 Strzeleczki, ul. Rynek 4 (Małgorzata W."Czyste powietrze")</t>
  </si>
  <si>
    <t>47-364 Strzeleczki, ul. Rynek 4(Małgorzata W. "Czyste powietrze")</t>
  </si>
  <si>
    <t>Serwer komputerowy</t>
  </si>
  <si>
    <t>Dell 7610 16 i7 16GB 512SSdW10</t>
  </si>
  <si>
    <t>47-364 Strzeleczki, ul. Rynek 4 (Sekretarz)</t>
  </si>
  <si>
    <t>XIAOMI Mi 10T lite 5G 128GB Play Black</t>
  </si>
  <si>
    <t>47-364 Strzeleczki, ul. Rynek 4 (Wójt Gminy)</t>
  </si>
  <si>
    <t>Samsung Galaxy A21s Czarny</t>
  </si>
  <si>
    <t>47-364 Strzeleczki, ul. Rynek 4 (awarie)</t>
  </si>
  <si>
    <t>47-364 Strzeleczki, ul. Rynek 4 (Zygfryd M.)</t>
  </si>
  <si>
    <t>Samsung Galaxy A12 Niebieski</t>
  </si>
  <si>
    <t>47-364 Strzeleczki, ul. Rynek 4 (Klaudia L.)</t>
  </si>
  <si>
    <t>47-364 Strzeleczki, ul. Rynek 4 (Patrycja K.)</t>
  </si>
  <si>
    <t>Laptop Dell</t>
  </si>
  <si>
    <t>Toshiba Estudio 2518A</t>
  </si>
  <si>
    <t>Toshiba Estudio 2515AC</t>
  </si>
  <si>
    <t xml:space="preserve">Toshiba Estudio </t>
  </si>
  <si>
    <t>Mikser ręczny 300</t>
  </si>
  <si>
    <t>Zmywarka STALGAST</t>
  </si>
  <si>
    <t>Radioodtwarzacz</t>
  </si>
  <si>
    <t xml:space="preserve">Monitor interaktywny Smart Board </t>
  </si>
  <si>
    <t>Notebook HP 255 G7</t>
  </si>
  <si>
    <t>Oczyszczać powietrza</t>
  </si>
  <si>
    <t>Notebook Acer Extensa</t>
  </si>
  <si>
    <t xml:space="preserve">tablet  </t>
  </si>
  <si>
    <t>Samsung Galaxy Tab A7 Lite T220</t>
  </si>
  <si>
    <t>CHiQ IPS 24P625F FullHD</t>
  </si>
  <si>
    <t>Łącznie dodatkowe budynki</t>
  </si>
  <si>
    <t>z - zewnątrz</t>
  </si>
  <si>
    <t>razem księgozbiory</t>
  </si>
  <si>
    <t>Dom Kultury w Racławiczkach + remiza OSP</t>
  </si>
  <si>
    <t>zdalne</t>
  </si>
  <si>
    <t>Tomatis - Talks Up</t>
  </si>
  <si>
    <t>Tablica interaktywna Smart Board SBID MX 265-V3</t>
  </si>
  <si>
    <t>Tablica interaktywna Smart Board SBID MX 275-V2</t>
  </si>
  <si>
    <t>3x Xiaomi Redmi Note o wartości 1188 zł</t>
  </si>
  <si>
    <t>3x Laptop Lenovo o wartości 3000 zł</t>
  </si>
  <si>
    <t>Laptop Lenovo o wartości 2000 zł</t>
  </si>
  <si>
    <t>Urządzenie wielofunkcyjne Sharp BP30M28</t>
  </si>
  <si>
    <t>Laptop HP 250 GB 15,6/I5/8GB/SSD256/WIN10 + Office 2019 Prof. (2 sztuki, 3.100 zł/szt + 400 zł/szt Office)</t>
  </si>
  <si>
    <t>Tablet graficzny Wacom Intuos + pióro (3 sztuki, 830 zł/szt)</t>
  </si>
  <si>
    <t>Tablet graficzny Wacom Intuos + pióro (4 sztuki, 830 zł/szt)</t>
  </si>
  <si>
    <t>Monitor Philips 21,5" - 2 szt (600 zł/szt)</t>
  </si>
  <si>
    <t>Urządzenie wielofunkcyjne Sharp</t>
  </si>
  <si>
    <t>Monitor Interaktywny - SBID-MX265-V3</t>
  </si>
  <si>
    <t>Budynki Stacji Uzdatniania wody Nowy Bud</t>
  </si>
  <si>
    <t>Budynek oczyszczalni ścieków, Moszna ul. Zamkowa</t>
  </si>
  <si>
    <t>Świetlica przy OSP Zielina, Kujawy ul. Kolejowa</t>
  </si>
  <si>
    <t>Szatnia Komorniki, Komorniki, ul. Prudnicka 7</t>
  </si>
  <si>
    <t>Sala GOK (dobudówka), Strzeleczki, ul. Rynek 4</t>
  </si>
  <si>
    <t>Oczyszczalnia ścieków Zielina w Kujawach, Kujawy, ul. Klasztorna</t>
  </si>
  <si>
    <t>Przepompownie ścieków (17 lokalizacji zgodnie z wykazem - 20.000 zł per lokalizacja)</t>
  </si>
  <si>
    <t>Budynek magazynowy, Strzeleczki, ul. Krapkowicka 59</t>
  </si>
  <si>
    <t>Waga osiowo - najazdowa, Strzeleczki, ul. Krapkowicka 59</t>
  </si>
  <si>
    <t>Ogrodzenie, brama, automatyka, Strzeleczki, ul. Krapkowicka 59</t>
  </si>
  <si>
    <t>Obiekty małej architektury (w tym elementy zielone krajobrazu), Strzeleczki, ul. Krapkowicka 59</t>
  </si>
  <si>
    <t>Kostka brukowa wraz z instalacjami, Strzeleczki, ul. Krapkowicka 59</t>
  </si>
  <si>
    <t>Instalacje wodociągowe, sanitarne podziemne, Strzeleczki, ul. Krapkowicka 59</t>
  </si>
  <si>
    <t>Oświetlenie terenu wraz z instalacjami, Strzeleczki, ul. Krapkowicka 59</t>
  </si>
  <si>
    <t>Kontener Ekoskład, Strzeleczki, ul. Krapkowicka 59</t>
  </si>
  <si>
    <t>Kontener socjalno - biurowy, Strzeleczki, ul. Krapkowicka 59</t>
  </si>
  <si>
    <t>Zaplecze rekreacyjno - sportowe, Kujawy, ul. Kąpielowa działka 1300KM5</t>
  </si>
  <si>
    <t>Dom Kultury w Racławiczkach, Racławiczki, ul. Opolska 20 + remiza OSP</t>
  </si>
  <si>
    <t>Świetlica w Komornikach, Komorniki, ul. Szkolna 2</t>
  </si>
  <si>
    <t>Szkoła Podstawowa w Strzeleczkach (dawne Gimnazjum) - sala gimnastyczna</t>
  </si>
  <si>
    <t>Szkoła Podstawowa w Strzeleczkach (dawne Gimnazjum) - bieżnia lekkoatletyczna</t>
  </si>
  <si>
    <t>Szkoła Podstawowa w Strzeleczkach (dawne Gimnazjum) - siłownia zewnętrzna</t>
  </si>
  <si>
    <t>Szkoła Podstawowa w Strzeleczkach - Strzeleczki, Sienkiewicza 3</t>
  </si>
  <si>
    <t>Szkoła Podstawowa w Strzeleczkach - Strzeleczki, Sienkiewicza 3 - boisko szkolne</t>
  </si>
  <si>
    <t>Szkoła Podstawowa w Dobrej, Dobra, ul. Szkolna 37</t>
  </si>
  <si>
    <t>Szkoła Podstawowa w Komornikach, Komorniki, ul. Szkolna 4</t>
  </si>
  <si>
    <t>Szkoła Podstawowa w Racławiczkach, Racławiczki, ul. Szkolna 6</t>
  </si>
  <si>
    <t>Szkoła Podstawowa w Zielinie, Zielina, ul. Prudnicka 8</t>
  </si>
  <si>
    <t>Przedszkole Pisarzowice, Pisarzowice nr 80</t>
  </si>
  <si>
    <t>Przedszkole Dziedzice, Dziedzice, ul. Szkolna 4</t>
  </si>
  <si>
    <t>Przedszkole Racławiczki, Racławiczki, ul. Polna 15</t>
  </si>
  <si>
    <t>Przedszkole Racławiczki, Racławiczki, ul. Polna 15 - plac zabaw</t>
  </si>
  <si>
    <t>Przedszkole Racławiczki, Racławiczki, ul. Polna 15 - budynek gospodarczy</t>
  </si>
  <si>
    <t>Przedszkole Strzeleczki, Strzeleczki, ul. Dworcowa 3</t>
  </si>
  <si>
    <t>Plac zabaw, Dobra, ul. Szkolna 43</t>
  </si>
  <si>
    <t>Plac zabaw, Zielina, ul. Prudnicka 8</t>
  </si>
  <si>
    <t>Plac zabaw, Pisarzowice nr 80</t>
  </si>
  <si>
    <t>Plac zabaw, Strzeleczki, ul. Dworcowa 3</t>
  </si>
  <si>
    <t>Zestaw huśtawek, Strzeleczki, ul. Dworcowa 3</t>
  </si>
  <si>
    <t>Budynek GOK w Strzeleczkach</t>
  </si>
  <si>
    <t>ul. Wodna, Strzeleczki</t>
  </si>
  <si>
    <t>ul. Łąkowa, Strzeleczki</t>
  </si>
  <si>
    <t>Traktor Ogrodowy AL.-KO</t>
  </si>
  <si>
    <t>Telefon XIAOMI RED NOTE 11</t>
  </si>
  <si>
    <t>Telefon Oppo Reno 5 Lite</t>
  </si>
  <si>
    <t>Laptop Dell Latitude 5520</t>
  </si>
  <si>
    <t>Laptop Dell Inspiron 3793</t>
  </si>
  <si>
    <t>mienie ruchome - Szafa biblioteczna</t>
  </si>
  <si>
    <t>mienie ruchome - biurko</t>
  </si>
  <si>
    <t>mienie ruchome - dostawka do biurka</t>
  </si>
  <si>
    <t xml:space="preserve">Pompa zanurzeniowa Nautilius 8/1 </t>
  </si>
  <si>
    <t>elektroniczny</t>
  </si>
  <si>
    <t xml:space="preserve"> </t>
  </si>
  <si>
    <t>Aparat fotograficzny Canon EOS M50</t>
  </si>
  <si>
    <t>Drukarka 3D Banach School</t>
  </si>
  <si>
    <t>Niszczarka HSM C16 4x25</t>
  </si>
  <si>
    <t>Aparat cyfrowy Canon M50 MKII</t>
  </si>
  <si>
    <t>Dobra, ul. Szkolna 31</t>
  </si>
  <si>
    <t>Laptop Acer Extensa</t>
  </si>
  <si>
    <t>Projektor Hitachi cp A222</t>
  </si>
  <si>
    <t>Tablica Interaktywna Smart</t>
  </si>
  <si>
    <t>urządzenie wielofunkcyjne XEROX</t>
  </si>
  <si>
    <t>Monitor interaktywny SMART BOARD (SBID-MX275-V2)</t>
  </si>
  <si>
    <t>Aparat fotograficzny CANON EOS M50</t>
  </si>
  <si>
    <t>Drukarka 3D (202112G00532)</t>
  </si>
  <si>
    <t>Aparat fotograficzny CANON (SN4728C007)</t>
  </si>
  <si>
    <t>Gimbal DJI RSC 2 (S/N 3NNCJCFR0F6T5B)</t>
  </si>
  <si>
    <t>Mikrofon kierunkowy SONY (SR 2107004232)</t>
  </si>
  <si>
    <t>Projektor Beno MS524 DLP HDMI</t>
  </si>
  <si>
    <t>Wizualizer ACER F-15</t>
  </si>
  <si>
    <t>Drukarka laserowa Xerox Phaser 3020</t>
  </si>
  <si>
    <t>5313053360</t>
  </si>
  <si>
    <t xml:space="preserve">Mikrofon kierunkowy z akcesoriami -Sony </t>
  </si>
  <si>
    <t>S/N:SR2112116126</t>
  </si>
  <si>
    <t xml:space="preserve">Drukarka 3D </t>
  </si>
  <si>
    <t>202112G00723</t>
  </si>
  <si>
    <t>Aparat cyfrowy Canon  M50</t>
  </si>
  <si>
    <t>MC:4728C007 [AA] (E)GS1-128</t>
  </si>
  <si>
    <t xml:space="preserve">Gimbal </t>
  </si>
  <si>
    <t>S/N:3NNCJC2R0F61RY</t>
  </si>
  <si>
    <t>MC:2680C012 [AA] (E)</t>
  </si>
  <si>
    <t>Monitor interaktywny – SMART Board SBID-MX275-V3</t>
  </si>
  <si>
    <t>S/N   K140OW02C0481</t>
  </si>
  <si>
    <t>Pasco stacja pogody</t>
  </si>
  <si>
    <t>z</t>
  </si>
  <si>
    <t>Mikrokontroler z czujnikami i akcesoriami</t>
  </si>
  <si>
    <t>Aparat fotograficzny Sony ZV-E10 z akcesoriami</t>
  </si>
  <si>
    <t>Gimbal DJI RSC2</t>
  </si>
  <si>
    <t>Mikrofon kierunkowy Sony ECM-B1M z akcesoriami</t>
  </si>
  <si>
    <t>Drukarka c3D Banach School</t>
  </si>
  <si>
    <t>Aparat fotograficzny z funkcją nagrywania Sony ZV-E10</t>
  </si>
  <si>
    <t>Obiekt mostowy nr 1 - konstrukcji żelbetowej płytowej, z poręczami</t>
  </si>
  <si>
    <t>Obiekt mostowy nr 2 - konstrukcji żelbetowej płytowej, z poręczami</t>
  </si>
  <si>
    <t>Obiekt mostowy nr 3 - konstrukcji żelbetowej płytowej, z poręczami</t>
  </si>
  <si>
    <t>OBiekt mostowy nr 4 - konstrukcji żelbetowej płytowej, z poręczami</t>
  </si>
  <si>
    <t>Dell</t>
  </si>
  <si>
    <t>Budynek Przedszkola w Dobrej, 47-364 Dobra, ul. Szkolna 31</t>
  </si>
  <si>
    <t>Załącznik nr 6 do SWZ</t>
  </si>
  <si>
    <t xml:space="preserve">Komputer Asus Expert Center + MS Office 2021 – 2 szt (6000 zł + 2398 zł) </t>
  </si>
  <si>
    <t xml:space="preserve">Drukarka HM LJ M402 </t>
  </si>
  <si>
    <t>Zestaw interaktywna podłoga FunFloor wraz z akcesoriami</t>
  </si>
  <si>
    <t>Głośnik Power Audio Sony MHC-V13 (3 szt x 1.299 zł)</t>
  </si>
  <si>
    <t>Monitor Smart Board SBID MX 275 – V3</t>
  </si>
  <si>
    <t>Komputer AiO Acer VEZ2740G/Win11 (8 szt - wartość 1 szt: 3.171 zł)</t>
  </si>
  <si>
    <t>ul. Zamkowa, Moszna</t>
  </si>
  <si>
    <t>Garaż wolnostojący</t>
  </si>
  <si>
    <t>ul. Kolejowa, Kujawy</t>
  </si>
  <si>
    <t>Szatnia kontenerowa</t>
  </si>
  <si>
    <t>ul. Lipowa, Dobra</t>
  </si>
  <si>
    <t>Stodoła</t>
  </si>
  <si>
    <t>ul. Polna, Racławiczki</t>
  </si>
  <si>
    <t>ul. Słowackiego, Strzeleczki</t>
  </si>
  <si>
    <t>Garaże</t>
  </si>
  <si>
    <t>ul. Sienkiewicza, Strzeleczki</t>
  </si>
  <si>
    <t>Przepomownia ścieków PS Strzeleczki</t>
  </si>
  <si>
    <t>ul. Opolska Strzeleczki</t>
  </si>
  <si>
    <t>Przepomownia ścieków PS Strzeleczki wyposażenie:szafa strerownicza, pompa ściekowa szt2 , sonda, wyłacznik pływakowy szt 2, instalacja elektryczna</t>
  </si>
  <si>
    <t>Wózek paletowy z wagą</t>
  </si>
  <si>
    <t>Stacja Uzdatniania Wody w Nowym Budzie</t>
  </si>
  <si>
    <t>AL.-KO kosiarka spalinowa</t>
  </si>
  <si>
    <t>Wawrzyńcowice, sołectwo</t>
  </si>
  <si>
    <t>Tablica informacyjna LED</t>
  </si>
  <si>
    <t>Zielina, sołectwo</t>
  </si>
  <si>
    <t>Defibrylator AED Philips</t>
  </si>
  <si>
    <t>Dobra, sołectwo</t>
  </si>
  <si>
    <t>Zmywarka BEKO</t>
  </si>
  <si>
    <t>Kujawy, sołectwo</t>
  </si>
  <si>
    <t>Oczyszczalnia ścieków w Mosznej</t>
  </si>
  <si>
    <t>Syrena dachowa</t>
  </si>
  <si>
    <t>Namiot strażacki</t>
  </si>
  <si>
    <t>Centrala alarmowa</t>
  </si>
  <si>
    <t>Skaner Brother</t>
  </si>
  <si>
    <t xml:space="preserve">47-364 Strzeleczki, Rynek 4 </t>
  </si>
  <si>
    <t>Komputer All in 1</t>
  </si>
  <si>
    <t>Dell Notebook Vostro</t>
  </si>
  <si>
    <t>Monitor Iiayma</t>
  </si>
  <si>
    <t>Laptop Dell Vostro 5630</t>
  </si>
  <si>
    <t>Smartfon 11Pro+</t>
  </si>
  <si>
    <t>Młyńska 20, 47-364 Strzeleczki</t>
  </si>
  <si>
    <t>Biuro Księgowej Strzeleczki, Młyńska 20</t>
  </si>
  <si>
    <t xml:space="preserve">Sprzęt nagłośnieniowy wraz z oświetleniem </t>
  </si>
  <si>
    <t xml:space="preserve">DBX Drive rack pa2, Cameo Control 6, Cameo ROOT Par 4 (6 szt) Cameo TS 40 WW LED Theater Spot (4 szt), Rode NT5 MP, Shure SM58 LC (2 szt), DBX AFS2, EV ELX 118, IMG Stageline DIB-100, HK Audio Premium PR:O (2 szt.) sssnake MC164 wielożyłowy, </t>
  </si>
  <si>
    <t xml:space="preserve">Dom Kultury w Strzeleczkach, ul. Rynek 4, 47-364 Strzeleczki </t>
  </si>
  <si>
    <t>Telewizor Philips</t>
  </si>
  <si>
    <t>Telewizor Pfilips Led  49"</t>
  </si>
  <si>
    <t>Świetlica w Komornikach, ul. Szkolna 2</t>
  </si>
  <si>
    <t>Laptop Dell, Inspiron 3793, P35E</t>
  </si>
  <si>
    <t>biuro GOK Strzeleczki, ul. Rynek 4, 47-364 Strzeleczki</t>
  </si>
  <si>
    <t xml:space="preserve">Komputer Asus </t>
  </si>
  <si>
    <t>stacjonarny - 1 szt.</t>
  </si>
  <si>
    <t>Kserokopiarka RicohIM2702 GZEAS Dz.VIB/61/2022</t>
  </si>
  <si>
    <t>Komputer Corei3 SSD512/16GB/W10PR GZEAS Dz.VIB/48/2020</t>
  </si>
  <si>
    <t>Dell V270 W7pro dz.VIB/36/2013/3</t>
  </si>
  <si>
    <t>prznośny - 2 szt.</t>
  </si>
  <si>
    <t>Laptop Asus Vivo Book 17  M 712D Dz.VIB/46-47/2020</t>
  </si>
  <si>
    <t xml:space="preserve"> stacjonarny - 1 szt.</t>
  </si>
  <si>
    <t>Dell VOSTRO 3800/17 GZEAS Dz.VIB/41/2017</t>
  </si>
  <si>
    <t>monitor - 5 szt.</t>
  </si>
  <si>
    <t>Monitor LED 21,5 Philips  Dz.VIB/49-53/2020</t>
  </si>
  <si>
    <t>monitor - 1 szt</t>
  </si>
  <si>
    <t>Monitor Philips 23,8 Dz.VIB/64/2023</t>
  </si>
  <si>
    <t>przenośny - 1 szt.</t>
  </si>
  <si>
    <t>Laptop Dell 17 3793 i3 Dz.VIB/54/2020</t>
  </si>
  <si>
    <t>przenośny - 2 szt.</t>
  </si>
  <si>
    <t>Laptop Acer Aspire 3 17,3 FHD - 2 szt (3.101 zł/szt) Dz.VIB/57-58/2021</t>
  </si>
  <si>
    <t>stacjonarny -  1 szt.</t>
  </si>
  <si>
    <t>Komputer Logic GZEAS Dz.VIB/55/2021</t>
  </si>
  <si>
    <t>Komputer Logic GZEAS Dz.VIB/56/2021</t>
  </si>
  <si>
    <t>Komputer Logic GZEAS Dz.VIB/62/2023</t>
  </si>
  <si>
    <t>Komputer Logic  GZEAS Dz.VIB/63/2023</t>
  </si>
  <si>
    <t>Drukarka EPSON</t>
  </si>
  <si>
    <t>1 szt.</t>
  </si>
  <si>
    <t>Monitor interaktywny SMART Board</t>
  </si>
  <si>
    <r>
      <t>Szorowarka do posadzek K</t>
    </r>
    <r>
      <rPr>
        <sz val="11"/>
        <rFont val="Calibri"/>
        <family val="2"/>
        <charset val="238"/>
      </rPr>
      <t>ärcher</t>
    </r>
  </si>
  <si>
    <t>Kamera zewnętrzna BCS - 5 szt.</t>
  </si>
  <si>
    <t>Komputer AiO HP</t>
  </si>
  <si>
    <t xml:space="preserve">Drukarka atrament kolor EPSON </t>
  </si>
  <si>
    <t>Notebook Lenovo IdeaPad G580GH + torba Acme 16M03 15,6" - 2 sztuki</t>
  </si>
  <si>
    <t>Wiata rowerowa Apollo</t>
  </si>
  <si>
    <t>Komputer Corei3/8GB/512SSD/W10 PR - 4 sztuki</t>
  </si>
  <si>
    <t>Monitor Philips 23,8" - 7 sztuk</t>
  </si>
  <si>
    <t>Stanowisko do prowadzenia zajęć z niepełnosprawnością intelektualną</t>
  </si>
  <si>
    <t>Stanowisko do prowadzenia zajęć logopedycznych</t>
  </si>
  <si>
    <t>SMART Board - monitor interaktywny Interactive display with IQ</t>
  </si>
  <si>
    <t>Monitor Smart Board SBID MX 275 – V4</t>
  </si>
  <si>
    <t>Urządzenie wielofunkcyjne HP Color Laser Jet Pro MFP M283fdw</t>
  </si>
  <si>
    <t>Laptop HP  15s-fq4572 nw- 3 szt. (3032,00 zł/szt)</t>
  </si>
  <si>
    <t>Laptop HP 15 FHD Intel Core - 2 szt. (2999,00 zł/szt.)</t>
  </si>
  <si>
    <t xml:space="preserve">Podłoga interaktywna Fun - Flor (zestaw) </t>
  </si>
  <si>
    <t>Schodołaz gąsienicowy</t>
  </si>
  <si>
    <t>Komputer AIO Lenovo</t>
  </si>
  <si>
    <t>Urządzenie wielofunkcyjne RICOH</t>
  </si>
  <si>
    <t>Pisarzowice ul. Opolska 93</t>
  </si>
  <si>
    <t>Młotowiertarka</t>
  </si>
  <si>
    <t>ogień/kradzież</t>
  </si>
  <si>
    <t>Taboret elektryczny</t>
  </si>
  <si>
    <t xml:space="preserve">Mikser ręczny </t>
  </si>
  <si>
    <t>Zmywarko-wypażarka</t>
  </si>
  <si>
    <t>Szatkownica do warzyw - Hendi</t>
  </si>
  <si>
    <t>Tarcza do kostek - Hendi</t>
  </si>
  <si>
    <t>Rózga do miksowania</t>
  </si>
  <si>
    <t>Szlifierka kątowo-akumulatorowa</t>
  </si>
  <si>
    <t>Pisarzowice ul. Opolska93</t>
  </si>
  <si>
    <t>urządzenie wielofuncyjne XEROX</t>
  </si>
  <si>
    <t>Głośnik przenośny Karaoke</t>
  </si>
  <si>
    <t>Kolumna głośnikowa Monteo</t>
  </si>
  <si>
    <t>Głośnik JBL</t>
  </si>
  <si>
    <t>Tablica Interaktywna BOARD BLACK</t>
  </si>
  <si>
    <t>ProjektorACER P1120</t>
  </si>
  <si>
    <t>Laptop HP 250 G9</t>
  </si>
  <si>
    <t>Komorniki ul. Szkolna 4</t>
  </si>
  <si>
    <t>Fotowoltaika</t>
  </si>
  <si>
    <t>Niszczarka</t>
  </si>
  <si>
    <t>Fellowes Automax 200M</t>
  </si>
  <si>
    <t>Monitor LED 27" Iiyama</t>
  </si>
  <si>
    <t>Zasilacz awaryjny UPS z akumulatorem</t>
  </si>
  <si>
    <t>Telefon Panasonic 3 słuchawki</t>
  </si>
  <si>
    <t>kolumna mobilna aktywna</t>
  </si>
  <si>
    <t>power audio Sony</t>
  </si>
  <si>
    <t>głośnik power audio Sony</t>
  </si>
  <si>
    <t>Ekspres do kawy</t>
  </si>
  <si>
    <t>Siemens TP703R19</t>
  </si>
  <si>
    <t>Urządzenie wielofunkcyjne Sharp BP50C2 6EU</t>
  </si>
  <si>
    <t xml:space="preserve">zmywarka do naczyń </t>
  </si>
  <si>
    <t>urządzenie wielofunkcyjne HP Laser JET M443nda3</t>
  </si>
  <si>
    <t>drukarka laserowa wielofunkcyjna Work Centre 3025V</t>
  </si>
  <si>
    <t>Pisarzowice, ul. Opolska 93</t>
  </si>
  <si>
    <t>Dinstalacja gazowa (ogrzewanie)</t>
  </si>
  <si>
    <t>ekspres Philips EP4341/50</t>
  </si>
  <si>
    <t>odkurzacz Bosch</t>
  </si>
  <si>
    <t>telefon Panasonic</t>
  </si>
  <si>
    <t>Zestaw komputerowy Core i3</t>
  </si>
  <si>
    <t>Monitor Philips 23,8"</t>
  </si>
  <si>
    <t>przed szkołą - za płotem</t>
  </si>
  <si>
    <t>płyty gipsowo-kartonowe</t>
  </si>
  <si>
    <t>rower eliptyczny - 2 szt</t>
  </si>
  <si>
    <t>Monitor interaktywny Smart Board SBID-MX275-V2</t>
  </si>
  <si>
    <t>Monitor interaktywny SBID-MX275-V2</t>
  </si>
  <si>
    <t>Acer F15</t>
  </si>
  <si>
    <t>tablica interaktywna Smart Board</t>
  </si>
  <si>
    <t>monitor interaktywny</t>
  </si>
  <si>
    <t>podłoga interaktywna</t>
  </si>
  <si>
    <t>za okres od 01.01.2025 do 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</si>
</sst>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,##0.00\ _z_ł_-;\-* #,##0.00\ _z_ł_-;_-* &quot;-&quot;??\ _z_ł_-;_-@_-"/>
    <numFmt numFmtId="165" formatCode="[$-415]0.00"/>
    <numFmt numFmtId="166" formatCode="#,##0.00&quot; zł&quot;"/>
    <numFmt numFmtId="167" formatCode="[$-415]General"/>
    <numFmt numFmtId="168" formatCode="[$-415]#,##0.00"/>
    <numFmt numFmtId="169" formatCode="[$-415]#,##0"/>
    <numFmt numFmtId="170" formatCode="[$-415]yyyy\-mm\-dd"/>
    <numFmt numFmtId="171" formatCode="[$-415]dd\-mmm"/>
    <numFmt numFmtId="172" formatCode="&quot; &quot;#,##0.00&quot;      &quot;;&quot;-&quot;#,##0.00&quot;      &quot;;&quot; -&quot;#&quot;      &quot;;&quot; &quot;@&quot; &quot;"/>
    <numFmt numFmtId="173" formatCode="&quot; &quot;#,##0.00&quot; zł &quot;;&quot;-&quot;#,##0.00&quot; zł &quot;;&quot; -&quot;#&quot; zł &quot;;&quot; &quot;@&quot; &quot;"/>
    <numFmt numFmtId="174" formatCode="[$-415]0%"/>
    <numFmt numFmtId="175" formatCode="#,##0.00\ &quot;zł&quot;"/>
    <numFmt numFmtId="176" formatCode="yyyy\-mm\-dd;@"/>
    <numFmt numFmtId="177" formatCode="#,##0.00&quot; &quot;[$zł-415];[Red]&quot;-&quot;#,##0.00&quot; &quot;[$zł-415]"/>
    <numFmt numFmtId="178" formatCode="#,##0.00_ ;[Red]\-#,##0.00\ "/>
  </numFmts>
  <fonts count="61" x14ac:knownFonts="1"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rgb="FFD9D9D9"/>
      <name val="Arial"/>
      <family val="2"/>
      <charset val="238"/>
    </font>
    <font>
      <sz val="11"/>
      <color rgb="FF9C0006"/>
      <name val="Calibri"/>
      <family val="2"/>
      <charset val="238"/>
    </font>
    <font>
      <sz val="11"/>
      <color rgb="FF0061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u/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vertAlign val="superscript"/>
      <sz val="9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1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1"/>
      <color rgb="FFFFFF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name val="Arial"/>
      <family val="2"/>
      <charset val="238"/>
    </font>
    <font>
      <b/>
      <sz val="14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name val="Calibri"/>
      <family val="2"/>
      <charset val="1"/>
    </font>
    <font>
      <sz val="14"/>
      <name val="Calibri"/>
      <family val="2"/>
      <charset val="238"/>
      <scheme val="minor"/>
    </font>
    <font>
      <sz val="11"/>
      <color theme="5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0"/>
      <color theme="9"/>
      <name val="Calibri"/>
      <family val="2"/>
      <charset val="238"/>
      <scheme val="minor"/>
    </font>
    <font>
      <sz val="10"/>
      <color theme="9" tint="-0.499984740745262"/>
      <name val="Calibri"/>
      <family val="2"/>
      <charset val="238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C6EFCE"/>
        <bgColor rgb="FFC6EFCE"/>
      </patternFill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rgb="FF808080"/>
        <bgColor rgb="FF808080"/>
      </patternFill>
    </fill>
    <fill>
      <patternFill patternType="solid">
        <fgColor rgb="FF969696"/>
        <bgColor rgb="FF969696"/>
      </patternFill>
    </fill>
    <fill>
      <patternFill patternType="solid">
        <fgColor rgb="FFD9D9D9"/>
        <bgColor rgb="FFD9D9D9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  <bgColor rgb="FFCCFFFF"/>
      </patternFill>
    </fill>
    <fill>
      <patternFill patternType="solid">
        <fgColor theme="0"/>
        <bgColor rgb="FFFFFFFF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rgb="FFBFBFBF"/>
      </patternFill>
    </fill>
    <fill>
      <patternFill patternType="solid">
        <fgColor theme="0" tint="-0.249977111117893"/>
        <bgColor rgb="FFBFBFBF"/>
      </patternFill>
    </fill>
    <fill>
      <patternFill patternType="solid">
        <fgColor theme="0" tint="-0.34998626667073579"/>
        <bgColor rgb="FFBFBFBF"/>
      </patternFill>
    </fill>
    <fill>
      <patternFill patternType="solid">
        <fgColor rgb="FFFFFFFF"/>
        <bgColor indexed="64"/>
      </patternFill>
    </fill>
    <fill>
      <patternFill patternType="solid">
        <fgColor rgb="FFFFCC99"/>
      </patternFill>
    </fill>
    <fill>
      <patternFill patternType="solid">
        <fgColor theme="0" tint="-0.24994659260841701"/>
        <bgColor theme="0" tint="-0.149906918546098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9">
    <xf numFmtId="0" fontId="0" fillId="0" borderId="0"/>
    <xf numFmtId="0" fontId="4" fillId="2" borderId="0" applyNumberFormat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Border="0" applyProtection="0"/>
    <xf numFmtId="172" fontId="6" fillId="0" borderId="0" applyFont="0" applyBorder="0" applyProtection="0"/>
    <xf numFmtId="0" fontId="8" fillId="3" borderId="0" applyNumberFormat="0" applyBorder="0" applyProtection="0"/>
    <xf numFmtId="172" fontId="6" fillId="0" borderId="0" applyFont="0" applyBorder="0" applyProtection="0"/>
    <xf numFmtId="173" fontId="6" fillId="0" borderId="0" applyFont="0" applyBorder="0" applyProtection="0"/>
    <xf numFmtId="0" fontId="9" fillId="4" borderId="0" applyNumberFormat="0" applyBorder="0" applyProtection="0"/>
    <xf numFmtId="0" fontId="10" fillId="0" borderId="0" applyNumberFormat="0" applyBorder="0" applyProtection="0">
      <alignment horizontal="center"/>
    </xf>
    <xf numFmtId="0" fontId="10" fillId="0" borderId="0" applyNumberFormat="0" applyBorder="0" applyProtection="0">
      <alignment horizontal="center" textRotation="90"/>
    </xf>
    <xf numFmtId="167" fontId="11" fillId="0" borderId="0" applyBorder="0" applyProtection="0"/>
    <xf numFmtId="0" fontId="12" fillId="0" borderId="0" applyNumberFormat="0" applyBorder="0" applyProtection="0"/>
    <xf numFmtId="0" fontId="12" fillId="0" borderId="0" applyNumberFormat="0" applyBorder="0" applyProtection="0"/>
    <xf numFmtId="173" fontId="6" fillId="0" borderId="0" applyFont="0" applyBorder="0" applyProtection="0"/>
    <xf numFmtId="0" fontId="20" fillId="10" borderId="0" applyNumberFormat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41" fillId="0" borderId="0"/>
    <xf numFmtId="0" fontId="9" fillId="15" borderId="0" applyBorder="0" applyProtection="0"/>
    <xf numFmtId="0" fontId="40" fillId="0" borderId="0"/>
    <xf numFmtId="0" fontId="9" fillId="4" borderId="0"/>
    <xf numFmtId="0" fontId="42" fillId="0" borderId="0">
      <alignment horizontal="center"/>
    </xf>
    <xf numFmtId="0" fontId="42" fillId="0" borderId="0">
      <alignment horizontal="center" textRotation="90"/>
    </xf>
    <xf numFmtId="0" fontId="43" fillId="0" borderId="0"/>
    <xf numFmtId="177" fontId="43" fillId="0" borderId="0"/>
    <xf numFmtId="0" fontId="54" fillId="22" borderId="40" applyNumberFormat="0" applyAlignment="0" applyProtection="0"/>
  </cellStyleXfs>
  <cellXfs count="456">
    <xf numFmtId="0" fontId="0" fillId="0" borderId="0" xfId="0"/>
    <xf numFmtId="0" fontId="13" fillId="0" borderId="0" xfId="0" applyFont="1"/>
    <xf numFmtId="49" fontId="13" fillId="0" borderId="0" xfId="0" applyNumberFormat="1" applyFont="1" applyAlignment="1" applyProtection="1">
      <alignment horizontal="center" vertical="center" wrapText="1"/>
      <protection locked="0"/>
    </xf>
    <xf numFmtId="0" fontId="14" fillId="0" borderId="0" xfId="0" applyFont="1"/>
    <xf numFmtId="174" fontId="14" fillId="0" borderId="0" xfId="0" applyNumberFormat="1" applyFont="1" applyAlignment="1">
      <alignment horizontal="left"/>
    </xf>
    <xf numFmtId="0" fontId="15" fillId="0" borderId="0" xfId="0" applyFont="1" applyAlignment="1">
      <alignment horizontal="right"/>
    </xf>
    <xf numFmtId="4" fontId="5" fillId="0" borderId="17" xfId="0" applyNumberFormat="1" applyFont="1" applyBorder="1"/>
    <xf numFmtId="0" fontId="17" fillId="0" borderId="17" xfId="0" applyFont="1" applyBorder="1" applyAlignment="1">
      <alignment wrapText="1"/>
    </xf>
    <xf numFmtId="0" fontId="17" fillId="0" borderId="17" xfId="0" applyFont="1" applyBorder="1"/>
    <xf numFmtId="4" fontId="17" fillId="0" borderId="17" xfId="0" applyNumberFormat="1" applyFont="1" applyBorder="1"/>
    <xf numFmtId="4" fontId="15" fillId="0" borderId="0" xfId="0" applyNumberFormat="1" applyFont="1"/>
    <xf numFmtId="0" fontId="17" fillId="0" borderId="0" xfId="0" applyFont="1" applyAlignment="1">
      <alignment wrapText="1"/>
    </xf>
    <xf numFmtId="4" fontId="17" fillId="0" borderId="0" xfId="0" applyNumberFormat="1" applyFont="1"/>
    <xf numFmtId="0" fontId="17" fillId="0" borderId="0" xfId="0" applyFont="1"/>
    <xf numFmtId="4" fontId="18" fillId="0" borderId="17" xfId="0" applyNumberFormat="1" applyFont="1" applyBorder="1"/>
    <xf numFmtId="0" fontId="19" fillId="0" borderId="0" xfId="0" applyFont="1" applyAlignment="1">
      <alignment horizontal="right"/>
    </xf>
    <xf numFmtId="4" fontId="19" fillId="0" borderId="0" xfId="0" applyNumberFormat="1" applyFont="1"/>
    <xf numFmtId="0" fontId="21" fillId="11" borderId="22" xfId="0" applyFont="1" applyFill="1" applyBorder="1" applyAlignment="1">
      <alignment horizontal="center"/>
    </xf>
    <xf numFmtId="0" fontId="21" fillId="0" borderId="0" xfId="0" applyFont="1" applyAlignment="1" applyProtection="1">
      <alignment horizontal="center"/>
      <protection locked="0"/>
    </xf>
    <xf numFmtId="0" fontId="21" fillId="11" borderId="24" xfId="0" applyFont="1" applyFill="1" applyBorder="1" applyAlignment="1">
      <alignment horizontal="center"/>
    </xf>
    <xf numFmtId="0" fontId="21" fillId="11" borderId="26" xfId="0" applyFont="1" applyFill="1" applyBorder="1" applyAlignment="1">
      <alignment horizontal="center" vertical="center"/>
    </xf>
    <xf numFmtId="0" fontId="21" fillId="11" borderId="26" xfId="0" applyFont="1" applyFill="1" applyBorder="1" applyAlignment="1">
      <alignment horizontal="center" vertical="center" wrapText="1"/>
    </xf>
    <xf numFmtId="0" fontId="23" fillId="0" borderId="23" xfId="0" applyFont="1" applyBorder="1" applyAlignment="1" applyProtection="1">
      <alignment vertical="center"/>
      <protection locked="0"/>
    </xf>
    <xf numFmtId="0" fontId="17" fillId="12" borderId="23" xfId="15" applyFont="1" applyFill="1" applyBorder="1" applyAlignment="1" applyProtection="1">
      <alignment vertical="center"/>
      <protection locked="0"/>
    </xf>
    <xf numFmtId="2" fontId="23" fillId="12" borderId="23" xfId="0" applyNumberFormat="1" applyFont="1" applyFill="1" applyBorder="1" applyAlignment="1" applyProtection="1">
      <alignment vertical="center"/>
      <protection locked="0"/>
    </xf>
    <xf numFmtId="2" fontId="17" fillId="12" borderId="23" xfId="15" applyNumberFormat="1" applyFont="1" applyFill="1" applyBorder="1" applyAlignment="1" applyProtection="1">
      <alignment vertical="center"/>
      <protection locked="0"/>
    </xf>
    <xf numFmtId="0" fontId="23" fillId="12" borderId="23" xfId="0" applyFont="1" applyFill="1" applyBorder="1" applyAlignment="1" applyProtection="1">
      <alignment vertical="center"/>
      <protection locked="0"/>
    </xf>
    <xf numFmtId="0" fontId="23" fillId="12" borderId="28" xfId="0" applyFont="1" applyFill="1" applyBorder="1" applyAlignment="1" applyProtection="1">
      <alignment vertical="center"/>
      <protection locked="0"/>
    </xf>
    <xf numFmtId="0" fontId="23" fillId="12" borderId="23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23" fillId="0" borderId="17" xfId="0" applyFont="1" applyBorder="1" applyAlignment="1" applyProtection="1">
      <alignment vertical="center"/>
      <protection locked="0"/>
    </xf>
    <xf numFmtId="0" fontId="17" fillId="12" borderId="17" xfId="15" applyFont="1" applyFill="1" applyBorder="1" applyAlignment="1" applyProtection="1">
      <alignment vertical="center"/>
      <protection locked="0"/>
    </xf>
    <xf numFmtId="2" fontId="23" fillId="12" borderId="17" xfId="0" applyNumberFormat="1" applyFont="1" applyFill="1" applyBorder="1" applyAlignment="1" applyProtection="1">
      <alignment vertical="center"/>
      <protection locked="0"/>
    </xf>
    <xf numFmtId="2" fontId="17" fillId="12" borderId="17" xfId="15" applyNumberFormat="1" applyFont="1" applyFill="1" applyBorder="1" applyAlignment="1" applyProtection="1">
      <alignment vertical="center"/>
      <protection locked="0"/>
    </xf>
    <xf numFmtId="0" fontId="23" fillId="12" borderId="17" xfId="0" applyFont="1" applyFill="1" applyBorder="1" applyAlignment="1" applyProtection="1">
      <alignment vertical="center"/>
      <protection locked="0"/>
    </xf>
    <xf numFmtId="0" fontId="23" fillId="12" borderId="20" xfId="0" applyFont="1" applyFill="1" applyBorder="1" applyAlignment="1" applyProtection="1">
      <alignment vertical="center"/>
      <protection locked="0"/>
    </xf>
    <xf numFmtId="2" fontId="24" fillId="12" borderId="17" xfId="0" applyNumberFormat="1" applyFont="1" applyFill="1" applyBorder="1" applyAlignment="1" applyProtection="1">
      <alignment vertical="center"/>
      <protection locked="0"/>
    </xf>
    <xf numFmtId="175" fontId="23" fillId="12" borderId="17" xfId="0" applyNumberFormat="1" applyFont="1" applyFill="1" applyBorder="1" applyAlignment="1" applyProtection="1">
      <alignment vertical="center"/>
      <protection locked="0"/>
    </xf>
    <xf numFmtId="0" fontId="25" fillId="12" borderId="17" xfId="0" applyFont="1" applyFill="1" applyBorder="1" applyAlignment="1" applyProtection="1">
      <alignment vertical="center"/>
      <protection locked="0"/>
    </xf>
    <xf numFmtId="2" fontId="23" fillId="12" borderId="17" xfId="0" quotePrefix="1" applyNumberFormat="1" applyFont="1" applyFill="1" applyBorder="1" applyAlignment="1" applyProtection="1">
      <alignment horizontal="right" vertical="center"/>
      <protection locked="0"/>
    </xf>
    <xf numFmtId="0" fontId="24" fillId="12" borderId="17" xfId="0" applyFont="1" applyFill="1" applyBorder="1" applyAlignment="1" applyProtection="1">
      <alignment vertical="center"/>
      <protection locked="0"/>
    </xf>
    <xf numFmtId="0" fontId="24" fillId="0" borderId="17" xfId="0" applyFont="1" applyBorder="1" applyAlignment="1" applyProtection="1">
      <alignment vertical="center"/>
      <protection locked="0"/>
    </xf>
    <xf numFmtId="175" fontId="24" fillId="12" borderId="17" xfId="0" applyNumberFormat="1" applyFont="1" applyFill="1" applyBorder="1" applyAlignment="1" applyProtection="1">
      <alignment horizontal="right" vertical="center"/>
      <protection locked="0"/>
    </xf>
    <xf numFmtId="175" fontId="24" fillId="12" borderId="17" xfId="0" applyNumberFormat="1" applyFont="1" applyFill="1" applyBorder="1" applyAlignment="1" applyProtection="1">
      <alignment vertical="center"/>
      <protection locked="0"/>
    </xf>
    <xf numFmtId="0" fontId="26" fillId="0" borderId="0" xfId="0" applyFont="1"/>
    <xf numFmtId="0" fontId="26" fillId="0" borderId="0" xfId="0" applyFont="1" applyAlignment="1">
      <alignment wrapText="1"/>
    </xf>
    <xf numFmtId="4" fontId="26" fillId="0" borderId="0" xfId="0" applyNumberFormat="1" applyFont="1"/>
    <xf numFmtId="0" fontId="26" fillId="0" borderId="17" xfId="0" applyFont="1" applyBorder="1" applyAlignment="1">
      <alignment wrapText="1"/>
    </xf>
    <xf numFmtId="0" fontId="26" fillId="0" borderId="17" xfId="0" applyFont="1" applyBorder="1"/>
    <xf numFmtId="4" fontId="27" fillId="0" borderId="0" xfId="0" applyNumberFormat="1" applyFont="1"/>
    <xf numFmtId="0" fontId="27" fillId="0" borderId="0" xfId="0" applyFont="1" applyAlignment="1">
      <alignment horizontal="right"/>
    </xf>
    <xf numFmtId="4" fontId="26" fillId="0" borderId="17" xfId="0" applyNumberFormat="1" applyFont="1" applyBorder="1"/>
    <xf numFmtId="0" fontId="28" fillId="9" borderId="2" xfId="0" applyFont="1" applyFill="1" applyBorder="1" applyAlignment="1">
      <alignment horizontal="center"/>
    </xf>
    <xf numFmtId="0" fontId="28" fillId="0" borderId="0" xfId="0" applyFont="1" applyAlignment="1" applyProtection="1">
      <alignment horizontal="center"/>
      <protection locked="0"/>
    </xf>
    <xf numFmtId="0" fontId="28" fillId="9" borderId="6" xfId="0" applyFont="1" applyFill="1" applyBorder="1" applyAlignment="1">
      <alignment horizontal="center"/>
    </xf>
    <xf numFmtId="0" fontId="28" fillId="9" borderId="1" xfId="0" applyFont="1" applyFill="1" applyBorder="1" applyAlignment="1">
      <alignment horizontal="center" vertical="center"/>
    </xf>
    <xf numFmtId="0" fontId="28" fillId="9" borderId="1" xfId="0" applyFont="1" applyFill="1" applyBorder="1" applyAlignment="1" applyProtection="1">
      <alignment horizontal="center" vertical="center" wrapText="1"/>
      <protection locked="0"/>
    </xf>
    <xf numFmtId="0" fontId="28" fillId="9" borderId="1" xfId="0" applyFont="1" applyFill="1" applyBorder="1" applyAlignment="1" applyProtection="1">
      <alignment horizontal="center" vertical="center"/>
      <protection locked="0"/>
    </xf>
    <xf numFmtId="0" fontId="30" fillId="0" borderId="7" xfId="0" applyFont="1" applyBorder="1" applyAlignment="1" applyProtection="1">
      <alignment vertical="center"/>
      <protection locked="0"/>
    </xf>
    <xf numFmtId="0" fontId="26" fillId="0" borderId="1" xfId="0" applyFont="1" applyBorder="1" applyAlignment="1" applyProtection="1">
      <alignment wrapText="1"/>
      <protection locked="0"/>
    </xf>
    <xf numFmtId="167" fontId="20" fillId="6" borderId="7" xfId="5" applyNumberFormat="1" applyFont="1" applyFill="1" applyBorder="1" applyAlignment="1" applyProtection="1">
      <alignment vertical="center"/>
      <protection locked="0"/>
    </xf>
    <xf numFmtId="165" fontId="30" fillId="6" borderId="7" xfId="0" applyNumberFormat="1" applyFont="1" applyFill="1" applyBorder="1" applyAlignment="1" applyProtection="1">
      <alignment vertical="center"/>
      <protection locked="0"/>
    </xf>
    <xf numFmtId="165" fontId="20" fillId="6" borderId="7" xfId="5" applyNumberFormat="1" applyFont="1" applyFill="1" applyBorder="1" applyAlignment="1" applyProtection="1">
      <alignment vertical="center"/>
      <protection locked="0"/>
    </xf>
    <xf numFmtId="0" fontId="30" fillId="6" borderId="7" xfId="0" applyFont="1" applyFill="1" applyBorder="1" applyAlignment="1" applyProtection="1">
      <alignment vertical="center"/>
      <protection locked="0"/>
    </xf>
    <xf numFmtId="0" fontId="30" fillId="6" borderId="8" xfId="0" applyFont="1" applyFill="1" applyBorder="1" applyAlignment="1" applyProtection="1">
      <alignment vertical="center"/>
      <protection locked="0"/>
    </xf>
    <xf numFmtId="166" fontId="30" fillId="0" borderId="7" xfId="0" applyNumberFormat="1" applyFont="1" applyBorder="1" applyAlignment="1" applyProtection="1">
      <alignment vertical="center"/>
      <protection locked="0"/>
    </xf>
    <xf numFmtId="0" fontId="30" fillId="0" borderId="0" xfId="0" applyFont="1" applyAlignment="1" applyProtection="1">
      <alignment vertical="center"/>
      <protection locked="0"/>
    </xf>
    <xf numFmtId="0" fontId="26" fillId="0" borderId="0" xfId="0" applyFont="1" applyProtection="1">
      <protection locked="0"/>
    </xf>
    <xf numFmtId="166" fontId="26" fillId="0" borderId="0" xfId="0" applyNumberFormat="1" applyFont="1"/>
    <xf numFmtId="166" fontId="26" fillId="0" borderId="0" xfId="0" applyNumberFormat="1" applyFont="1" applyProtection="1">
      <protection locked="0"/>
    </xf>
    <xf numFmtId="0" fontId="31" fillId="13" borderId="20" xfId="0" applyFont="1" applyFill="1" applyBorder="1" applyAlignment="1" applyProtection="1">
      <alignment vertical="center"/>
      <protection locked="0"/>
    </xf>
    <xf numFmtId="0" fontId="31" fillId="13" borderId="17" xfId="0" applyFont="1" applyFill="1" applyBorder="1" applyAlignment="1" applyProtection="1">
      <alignment vertical="center"/>
      <protection locked="0"/>
    </xf>
    <xf numFmtId="0" fontId="26" fillId="12" borderId="17" xfId="0" applyFont="1" applyFill="1" applyBorder="1" applyAlignment="1">
      <alignment wrapText="1"/>
    </xf>
    <xf numFmtId="175" fontId="26" fillId="0" borderId="0" xfId="0" applyNumberFormat="1" applyFont="1"/>
    <xf numFmtId="167" fontId="16" fillId="4" borderId="1" xfId="8" applyNumberFormat="1" applyFont="1" applyBorder="1" applyAlignment="1" applyProtection="1">
      <alignment horizontal="center" vertical="center" wrapText="1"/>
    </xf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center" vertical="center"/>
    </xf>
    <xf numFmtId="168" fontId="26" fillId="0" borderId="0" xfId="0" applyNumberFormat="1" applyFont="1"/>
    <xf numFmtId="0" fontId="27" fillId="0" borderId="0" xfId="0" applyFont="1"/>
    <xf numFmtId="0" fontId="34" fillId="0" borderId="0" xfId="0" applyFont="1"/>
    <xf numFmtId="166" fontId="16" fillId="4" borderId="1" xfId="8" applyNumberFormat="1" applyFont="1" applyBorder="1" applyAlignment="1" applyProtection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166" fontId="27" fillId="0" borderId="1" xfId="0" applyNumberFormat="1" applyFont="1" applyBorder="1"/>
    <xf numFmtId="166" fontId="26" fillId="0" borderId="1" xfId="0" applyNumberFormat="1" applyFont="1" applyBorder="1"/>
    <xf numFmtId="169" fontId="26" fillId="0" borderId="1" xfId="0" applyNumberFormat="1" applyFont="1" applyBorder="1"/>
    <xf numFmtId="170" fontId="26" fillId="0" borderId="0" xfId="0" applyNumberFormat="1" applyFont="1"/>
    <xf numFmtId="171" fontId="26" fillId="0" borderId="0" xfId="0" applyNumberFormat="1" applyFont="1" applyAlignment="1">
      <alignment horizontal="left"/>
    </xf>
    <xf numFmtId="0" fontId="33" fillId="0" borderId="0" xfId="0" applyFont="1"/>
    <xf numFmtId="0" fontId="32" fillId="0" borderId="0" xfId="0" applyFont="1"/>
    <xf numFmtId="0" fontId="36" fillId="0" borderId="4" xfId="0" applyFont="1" applyBorder="1"/>
    <xf numFmtId="0" fontId="36" fillId="0" borderId="10" xfId="0" applyFont="1" applyBorder="1"/>
    <xf numFmtId="0" fontId="36" fillId="0" borderId="11" xfId="0" applyFont="1" applyBorder="1"/>
    <xf numFmtId="0" fontId="36" fillId="0" borderId="12" xfId="0" applyFont="1" applyBorder="1"/>
    <xf numFmtId="0" fontId="36" fillId="0" borderId="8" xfId="0" applyFont="1" applyBorder="1"/>
    <xf numFmtId="0" fontId="36" fillId="0" borderId="13" xfId="0" applyFont="1" applyBorder="1"/>
    <xf numFmtId="172" fontId="36" fillId="0" borderId="3" xfId="6" applyFont="1" applyBorder="1" applyProtection="1"/>
    <xf numFmtId="172" fontId="36" fillId="0" borderId="9" xfId="6" applyFont="1" applyBorder="1" applyProtection="1"/>
    <xf numFmtId="172" fontId="36" fillId="0" borderId="14" xfId="6" applyFont="1" applyBorder="1" applyProtection="1"/>
    <xf numFmtId="172" fontId="36" fillId="0" borderId="12" xfId="6" applyFont="1" applyBorder="1" applyProtection="1"/>
    <xf numFmtId="172" fontId="36" fillId="0" borderId="8" xfId="6" applyFont="1" applyBorder="1" applyProtection="1"/>
    <xf numFmtId="172" fontId="36" fillId="0" borderId="13" xfId="6" applyFont="1" applyBorder="1" applyProtection="1"/>
    <xf numFmtId="172" fontId="36" fillId="0" borderId="15" xfId="6" applyFont="1" applyBorder="1" applyProtection="1"/>
    <xf numFmtId="172" fontId="36" fillId="0" borderId="16" xfId="6" applyFont="1" applyBorder="1" applyProtection="1"/>
    <xf numFmtId="172" fontId="36" fillId="0" borderId="0" xfId="6" applyFont="1" applyProtection="1"/>
    <xf numFmtId="172" fontId="33" fillId="0" borderId="4" xfId="6" applyFont="1" applyBorder="1" applyProtection="1"/>
    <xf numFmtId="172" fontId="36" fillId="0" borderId="10" xfId="6" applyFont="1" applyBorder="1" applyProtection="1"/>
    <xf numFmtId="172" fontId="36" fillId="0" borderId="11" xfId="6" applyFont="1" applyBorder="1" applyProtection="1"/>
    <xf numFmtId="172" fontId="33" fillId="0" borderId="10" xfId="6" applyFont="1" applyBorder="1" applyProtection="1"/>
    <xf numFmtId="172" fontId="36" fillId="6" borderId="12" xfId="6" applyFont="1" applyFill="1" applyBorder="1" applyProtection="1"/>
    <xf numFmtId="0" fontId="30" fillId="0" borderId="2" xfId="0" applyFont="1" applyBorder="1" applyAlignment="1" applyProtection="1">
      <alignment vertical="center"/>
      <protection locked="0"/>
    </xf>
    <xf numFmtId="0" fontId="26" fillId="6" borderId="17" xfId="0" applyFont="1" applyFill="1" applyBorder="1" applyAlignment="1" applyProtection="1">
      <alignment wrapText="1"/>
      <protection locked="0"/>
    </xf>
    <xf numFmtId="0" fontId="26" fillId="6" borderId="17" xfId="0" applyFont="1" applyFill="1" applyBorder="1" applyProtection="1">
      <protection locked="0"/>
    </xf>
    <xf numFmtId="0" fontId="26" fillId="0" borderId="17" xfId="0" applyFont="1" applyBorder="1" applyProtection="1">
      <protection locked="0"/>
    </xf>
    <xf numFmtId="0" fontId="30" fillId="0" borderId="17" xfId="0" applyFont="1" applyBorder="1" applyAlignment="1" applyProtection="1">
      <alignment vertical="center"/>
      <protection locked="0"/>
    </xf>
    <xf numFmtId="0" fontId="30" fillId="0" borderId="17" xfId="0" applyFont="1" applyBorder="1"/>
    <xf numFmtId="166" fontId="26" fillId="0" borderId="17" xfId="0" applyNumberFormat="1" applyFont="1" applyBorder="1"/>
    <xf numFmtId="166" fontId="26" fillId="0" borderId="17" xfId="0" applyNumberFormat="1" applyFont="1" applyBorder="1" applyProtection="1">
      <protection locked="0"/>
    </xf>
    <xf numFmtId="164" fontId="26" fillId="0" borderId="0" xfId="16" applyFont="1"/>
    <xf numFmtId="175" fontId="26" fillId="0" borderId="0" xfId="16" applyNumberFormat="1" applyFont="1"/>
    <xf numFmtId="0" fontId="27" fillId="0" borderId="17" xfId="0" applyFont="1" applyBorder="1"/>
    <xf numFmtId="175" fontId="27" fillId="0" borderId="17" xfId="0" applyNumberFormat="1" applyFont="1" applyBorder="1"/>
    <xf numFmtId="0" fontId="5" fillId="0" borderId="17" xfId="0" applyFont="1" applyBorder="1" applyAlignment="1">
      <alignment horizontal="right"/>
    </xf>
    <xf numFmtId="0" fontId="27" fillId="0" borderId="17" xfId="0" applyFont="1" applyBorder="1" applyAlignment="1">
      <alignment horizontal="right"/>
    </xf>
    <xf numFmtId="0" fontId="16" fillId="2" borderId="17" xfId="1" applyFont="1" applyBorder="1" applyAlignment="1">
      <alignment horizontal="center" vertical="center" wrapText="1"/>
    </xf>
    <xf numFmtId="0" fontId="21" fillId="11" borderId="27" xfId="0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0" fillId="11" borderId="29" xfId="0" applyFill="1" applyBorder="1"/>
    <xf numFmtId="0" fontId="21" fillId="11" borderId="39" xfId="0" applyFont="1" applyFill="1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0" fontId="0" fillId="12" borderId="17" xfId="0" applyFill="1" applyBorder="1" applyAlignment="1">
      <alignment wrapText="1"/>
    </xf>
    <xf numFmtId="0" fontId="23" fillId="0" borderId="20" xfId="0" applyFont="1" applyBorder="1" applyAlignment="1" applyProtection="1">
      <alignment vertical="center"/>
      <protection locked="0"/>
    </xf>
    <xf numFmtId="0" fontId="23" fillId="0" borderId="17" xfId="0" applyFont="1" applyBorder="1"/>
    <xf numFmtId="0" fontId="0" fillId="0" borderId="17" xfId="0" applyBorder="1"/>
    <xf numFmtId="0" fontId="37" fillId="0" borderId="0" xfId="0" applyFont="1"/>
    <xf numFmtId="0" fontId="38" fillId="0" borderId="0" xfId="0" applyFont="1"/>
    <xf numFmtId="0" fontId="27" fillId="14" borderId="17" xfId="0" applyFont="1" applyFill="1" applyBorder="1"/>
    <xf numFmtId="175" fontId="27" fillId="14" borderId="17" xfId="0" applyNumberFormat="1" applyFont="1" applyFill="1" applyBorder="1"/>
    <xf numFmtId="0" fontId="17" fillId="12" borderId="17" xfId="0" applyFont="1" applyFill="1" applyBorder="1"/>
    <xf numFmtId="0" fontId="26" fillId="0" borderId="1" xfId="0" applyFont="1" applyBorder="1"/>
    <xf numFmtId="0" fontId="44" fillId="0" borderId="0" xfId="0" applyFont="1"/>
    <xf numFmtId="0" fontId="45" fillId="0" borderId="0" xfId="0" applyFont="1"/>
    <xf numFmtId="0" fontId="17" fillId="12" borderId="17" xfId="0" applyFont="1" applyFill="1" applyBorder="1" applyAlignment="1">
      <alignment wrapText="1"/>
    </xf>
    <xf numFmtId="168" fontId="17" fillId="12" borderId="17" xfId="0" applyNumberFormat="1" applyFont="1" applyFill="1" applyBorder="1"/>
    <xf numFmtId="0" fontId="26" fillId="12" borderId="17" xfId="0" applyFont="1" applyFill="1" applyBorder="1"/>
    <xf numFmtId="14" fontId="26" fillId="12" borderId="17" xfId="0" applyNumberFormat="1" applyFont="1" applyFill="1" applyBorder="1"/>
    <xf numFmtId="4" fontId="17" fillId="12" borderId="17" xfId="1" applyNumberFormat="1" applyFont="1" applyFill="1" applyBorder="1" applyAlignment="1">
      <alignment horizontal="right" vertical="center"/>
    </xf>
    <xf numFmtId="4" fontId="26" fillId="12" borderId="17" xfId="0" applyNumberFormat="1" applyFont="1" applyFill="1" applyBorder="1"/>
    <xf numFmtId="176" fontId="17" fillId="12" borderId="17" xfId="0" applyNumberFormat="1" applyFont="1" applyFill="1" applyBorder="1"/>
    <xf numFmtId="4" fontId="17" fillId="12" borderId="17" xfId="0" applyNumberFormat="1" applyFont="1" applyFill="1" applyBorder="1"/>
    <xf numFmtId="14" fontId="17" fillId="12" borderId="17" xfId="0" applyNumberFormat="1" applyFont="1" applyFill="1" applyBorder="1"/>
    <xf numFmtId="4" fontId="17" fillId="12" borderId="17" xfId="0" applyNumberFormat="1" applyFont="1" applyFill="1" applyBorder="1" applyAlignment="1">
      <alignment horizontal="right"/>
    </xf>
    <xf numFmtId="4" fontId="18" fillId="12" borderId="17" xfId="0" applyNumberFormat="1" applyFont="1" applyFill="1" applyBorder="1"/>
    <xf numFmtId="0" fontId="15" fillId="0" borderId="0" xfId="0" applyFont="1" applyAlignment="1">
      <alignment horizontal="right" wrapText="1"/>
    </xf>
    <xf numFmtId="0" fontId="46" fillId="0" borderId="17" xfId="18" applyFont="1" applyBorder="1" applyAlignment="1">
      <alignment wrapText="1"/>
    </xf>
    <xf numFmtId="0" fontId="46" fillId="0" borderId="17" xfId="18" applyFont="1" applyBorder="1"/>
    <xf numFmtId="4" fontId="46" fillId="0" borderId="17" xfId="18" applyNumberFormat="1" applyFont="1" applyBorder="1"/>
    <xf numFmtId="0" fontId="49" fillId="12" borderId="17" xfId="0" applyFont="1" applyFill="1" applyBorder="1"/>
    <xf numFmtId="0" fontId="50" fillId="12" borderId="17" xfId="20" applyFont="1" applyFill="1" applyBorder="1"/>
    <xf numFmtId="4" fontId="50" fillId="12" borderId="17" xfId="20" applyNumberFormat="1" applyFont="1" applyFill="1" applyBorder="1"/>
    <xf numFmtId="0" fontId="46" fillId="12" borderId="17" xfId="18" applyFont="1" applyFill="1" applyBorder="1" applyAlignment="1">
      <alignment wrapText="1"/>
    </xf>
    <xf numFmtId="0" fontId="51" fillId="12" borderId="17" xfId="0" applyFont="1" applyFill="1" applyBorder="1"/>
    <xf numFmtId="0" fontId="46" fillId="12" borderId="17" xfId="18" applyFont="1" applyFill="1" applyBorder="1"/>
    <xf numFmtId="4" fontId="46" fillId="12" borderId="17" xfId="18" applyNumberFormat="1" applyFont="1" applyFill="1" applyBorder="1"/>
    <xf numFmtId="167" fontId="17" fillId="12" borderId="17" xfId="11" applyFont="1" applyFill="1" applyBorder="1" applyAlignment="1">
      <alignment vertical="center"/>
    </xf>
    <xf numFmtId="0" fontId="46" fillId="12" borderId="17" xfId="18" applyFont="1" applyFill="1" applyBorder="1" applyAlignment="1">
      <alignment vertical="center" wrapText="1"/>
    </xf>
    <xf numFmtId="0" fontId="51" fillId="12" borderId="17" xfId="0" applyFont="1" applyFill="1" applyBorder="1" applyAlignment="1">
      <alignment vertical="center"/>
    </xf>
    <xf numFmtId="0" fontId="46" fillId="12" borderId="17" xfId="18" applyFont="1" applyFill="1" applyBorder="1" applyAlignment="1">
      <alignment vertical="center"/>
    </xf>
    <xf numFmtId="4" fontId="46" fillId="12" borderId="17" xfId="18" applyNumberFormat="1" applyFont="1" applyFill="1" applyBorder="1" applyAlignment="1">
      <alignment vertical="center"/>
    </xf>
    <xf numFmtId="0" fontId="46" fillId="12" borderId="17" xfId="20" applyFont="1" applyFill="1" applyBorder="1" applyAlignment="1">
      <alignment wrapText="1"/>
    </xf>
    <xf numFmtId="0" fontId="46" fillId="12" borderId="17" xfId="20" applyFont="1" applyFill="1" applyBorder="1"/>
    <xf numFmtId="4" fontId="46" fillId="12" borderId="17" xfId="20" applyNumberFormat="1" applyFont="1" applyFill="1" applyBorder="1"/>
    <xf numFmtId="0" fontId="37" fillId="0" borderId="17" xfId="0" applyFont="1" applyBorder="1"/>
    <xf numFmtId="168" fontId="26" fillId="0" borderId="17" xfId="0" applyNumberFormat="1" applyFont="1" applyBorder="1"/>
    <xf numFmtId="167" fontId="16" fillId="4" borderId="17" xfId="8" applyNumberFormat="1" applyFont="1" applyBorder="1" applyAlignment="1" applyProtection="1">
      <alignment horizontal="center" vertical="center"/>
    </xf>
    <xf numFmtId="167" fontId="16" fillId="4" borderId="17" xfId="8" applyNumberFormat="1" applyFont="1" applyBorder="1" applyAlignment="1" applyProtection="1">
      <alignment horizontal="center" vertical="center" wrapText="1"/>
    </xf>
    <xf numFmtId="168" fontId="16" fillId="4" borderId="17" xfId="8" applyNumberFormat="1" applyFont="1" applyBorder="1" applyAlignment="1" applyProtection="1">
      <alignment horizontal="center" vertical="center"/>
    </xf>
    <xf numFmtId="168" fontId="17" fillId="0" borderId="17" xfId="0" applyNumberFormat="1" applyFont="1" applyBorder="1"/>
    <xf numFmtId="0" fontId="18" fillId="5" borderId="17" xfId="0" applyFont="1" applyFill="1" applyBorder="1"/>
    <xf numFmtId="0" fontId="18" fillId="5" borderId="17" xfId="0" applyFont="1" applyFill="1" applyBorder="1" applyAlignment="1">
      <alignment wrapText="1"/>
    </xf>
    <xf numFmtId="0" fontId="17" fillId="5" borderId="17" xfId="0" applyFont="1" applyFill="1" applyBorder="1"/>
    <xf numFmtId="168" fontId="18" fillId="5" borderId="17" xfId="0" applyNumberFormat="1" applyFont="1" applyFill="1" applyBorder="1"/>
    <xf numFmtId="168" fontId="17" fillId="12" borderId="17" xfId="0" applyNumberFormat="1" applyFont="1" applyFill="1" applyBorder="1" applyAlignment="1">
      <alignment horizontal="right"/>
    </xf>
    <xf numFmtId="0" fontId="17" fillId="6" borderId="17" xfId="0" applyFont="1" applyFill="1" applyBorder="1" applyAlignment="1">
      <alignment wrapText="1"/>
    </xf>
    <xf numFmtId="0" fontId="17" fillId="6" borderId="17" xfId="0" applyFont="1" applyFill="1" applyBorder="1"/>
    <xf numFmtId="168" fontId="17" fillId="16" borderId="17" xfId="0" applyNumberFormat="1" applyFont="1" applyFill="1" applyBorder="1"/>
    <xf numFmtId="0" fontId="17" fillId="0" borderId="17" xfId="0" applyFont="1" applyBorder="1" applyAlignment="1">
      <alignment horizontal="left" vertical="center" wrapText="1"/>
    </xf>
    <xf numFmtId="0" fontId="18" fillId="0" borderId="17" xfId="0" applyFont="1" applyBorder="1" applyAlignment="1">
      <alignment wrapText="1"/>
    </xf>
    <xf numFmtId="0" fontId="18" fillId="0" borderId="17" xfId="0" applyFont="1" applyBorder="1"/>
    <xf numFmtId="168" fontId="18" fillId="0" borderId="17" xfId="0" applyNumberFormat="1" applyFont="1" applyBorder="1"/>
    <xf numFmtId="14" fontId="26" fillId="0" borderId="17" xfId="0" applyNumberFormat="1" applyFont="1" applyBorder="1"/>
    <xf numFmtId="170" fontId="26" fillId="0" borderId="17" xfId="0" applyNumberFormat="1" applyFont="1" applyBorder="1"/>
    <xf numFmtId="0" fontId="19" fillId="0" borderId="0" xfId="0" applyFont="1" applyAlignment="1">
      <alignment horizontal="right" wrapText="1"/>
    </xf>
    <xf numFmtId="4" fontId="19" fillId="0" borderId="17" xfId="0" applyNumberFormat="1" applyFont="1" applyBorder="1"/>
    <xf numFmtId="4" fontId="27" fillId="0" borderId="17" xfId="0" applyNumberFormat="1" applyFont="1" applyBorder="1" applyAlignment="1">
      <alignment horizontal="center" vertical="center" wrapText="1"/>
    </xf>
    <xf numFmtId="4" fontId="26" fillId="0" borderId="17" xfId="0" applyNumberFormat="1" applyFont="1" applyBorder="1" applyAlignment="1">
      <alignment horizontal="center" vertical="center"/>
    </xf>
    <xf numFmtId="168" fontId="17" fillId="0" borderId="17" xfId="0" applyNumberFormat="1" applyFont="1" applyBorder="1" applyAlignment="1">
      <alignment horizontal="right"/>
    </xf>
    <xf numFmtId="0" fontId="17" fillId="7" borderId="17" xfId="0" applyFont="1" applyFill="1" applyBorder="1"/>
    <xf numFmtId="0" fontId="52" fillId="7" borderId="17" xfId="0" applyFont="1" applyFill="1" applyBorder="1" applyAlignment="1">
      <alignment wrapText="1"/>
    </xf>
    <xf numFmtId="0" fontId="52" fillId="7" borderId="17" xfId="0" applyFont="1" applyFill="1" applyBorder="1"/>
    <xf numFmtId="168" fontId="52" fillId="7" borderId="17" xfId="0" applyNumberFormat="1" applyFont="1" applyFill="1" applyBorder="1"/>
    <xf numFmtId="168" fontId="17" fillId="0" borderId="0" xfId="0" applyNumberFormat="1" applyFont="1"/>
    <xf numFmtId="175" fontId="23" fillId="17" borderId="23" xfId="0" applyNumberFormat="1" applyFont="1" applyFill="1" applyBorder="1" applyAlignment="1">
      <alignment vertical="center"/>
    </xf>
    <xf numFmtId="175" fontId="17" fillId="17" borderId="23" xfId="0" applyNumberFormat="1" applyFont="1" applyFill="1" applyBorder="1" applyAlignment="1">
      <alignment vertical="center"/>
    </xf>
    <xf numFmtId="0" fontId="26" fillId="12" borderId="0" xfId="0" applyFont="1" applyFill="1"/>
    <xf numFmtId="4" fontId="26" fillId="12" borderId="0" xfId="0" applyNumberFormat="1" applyFont="1" applyFill="1"/>
    <xf numFmtId="0" fontId="26" fillId="0" borderId="17" xfId="0" applyFont="1" applyBorder="1" applyAlignment="1">
      <alignment vertical="center"/>
    </xf>
    <xf numFmtId="0" fontId="17" fillId="18" borderId="17" xfId="0" applyFont="1" applyFill="1" applyBorder="1"/>
    <xf numFmtId="0" fontId="17" fillId="18" borderId="17" xfId="0" applyFont="1" applyFill="1" applyBorder="1" applyAlignment="1">
      <alignment wrapText="1"/>
    </xf>
    <xf numFmtId="168" fontId="17" fillId="18" borderId="17" xfId="0" applyNumberFormat="1" applyFont="1" applyFill="1" applyBorder="1"/>
    <xf numFmtId="0" fontId="17" fillId="19" borderId="17" xfId="0" applyFont="1" applyFill="1" applyBorder="1"/>
    <xf numFmtId="0" fontId="18" fillId="19" borderId="17" xfId="0" applyFont="1" applyFill="1" applyBorder="1" applyAlignment="1">
      <alignment wrapText="1"/>
    </xf>
    <xf numFmtId="0" fontId="18" fillId="19" borderId="17" xfId="0" applyFont="1" applyFill="1" applyBorder="1"/>
    <xf numFmtId="168" fontId="18" fillId="19" borderId="17" xfId="0" applyNumberFormat="1" applyFont="1" applyFill="1" applyBorder="1"/>
    <xf numFmtId="0" fontId="16" fillId="2" borderId="20" xfId="1" applyFont="1" applyBorder="1" applyAlignment="1">
      <alignment horizontal="center" vertical="center" wrapText="1"/>
    </xf>
    <xf numFmtId="14" fontId="17" fillId="0" borderId="17" xfId="0" applyNumberFormat="1" applyFont="1" applyBorder="1"/>
    <xf numFmtId="0" fontId="16" fillId="2" borderId="17" xfId="1" applyFont="1" applyBorder="1"/>
    <xf numFmtId="167" fontId="16" fillId="2" borderId="17" xfId="1" applyNumberFormat="1" applyFont="1" applyBorder="1" applyAlignment="1" applyProtection="1">
      <alignment horizontal="center" vertical="center" wrapText="1"/>
    </xf>
    <xf numFmtId="168" fontId="16" fillId="2" borderId="17" xfId="1" applyNumberFormat="1" applyFont="1" applyBorder="1"/>
    <xf numFmtId="0" fontId="0" fillId="12" borderId="17" xfId="0" applyFill="1" applyBorder="1" applyAlignment="1">
      <alignment vertical="center"/>
    </xf>
    <xf numFmtId="0" fontId="26" fillId="12" borderId="17" xfId="0" applyFont="1" applyFill="1" applyBorder="1" applyAlignment="1">
      <alignment vertical="center" wrapText="1"/>
    </xf>
    <xf numFmtId="0" fontId="5" fillId="12" borderId="17" xfId="0" applyFont="1" applyFill="1" applyBorder="1" applyAlignment="1">
      <alignment horizontal="center" wrapText="1"/>
    </xf>
    <xf numFmtId="4" fontId="53" fillId="12" borderId="17" xfId="0" applyNumberFormat="1" applyFont="1" applyFill="1" applyBorder="1" applyAlignment="1">
      <alignment horizontal="right" vertical="center" wrapText="1"/>
    </xf>
    <xf numFmtId="4" fontId="53" fillId="12" borderId="17" xfId="0" applyNumberFormat="1" applyFont="1" applyFill="1" applyBorder="1" applyAlignment="1">
      <alignment horizontal="right"/>
    </xf>
    <xf numFmtId="0" fontId="17" fillId="12" borderId="17" xfId="1" applyFont="1" applyFill="1" applyBorder="1" applyAlignment="1">
      <alignment horizontal="center" vertical="center" wrapText="1"/>
    </xf>
    <xf numFmtId="4" fontId="26" fillId="12" borderId="17" xfId="0" applyNumberFormat="1" applyFont="1" applyFill="1" applyBorder="1" applyAlignment="1">
      <alignment horizontal="right" vertical="center" wrapText="1"/>
    </xf>
    <xf numFmtId="0" fontId="26" fillId="12" borderId="17" xfId="0" applyFont="1" applyFill="1" applyBorder="1" applyAlignment="1">
      <alignment horizontal="justify" vertical="center" wrapText="1"/>
    </xf>
    <xf numFmtId="0" fontId="17" fillId="12" borderId="17" xfId="1" applyFont="1" applyFill="1" applyBorder="1" applyAlignment="1">
      <alignment horizontal="left" vertical="center" wrapText="1"/>
    </xf>
    <xf numFmtId="0" fontId="11" fillId="12" borderId="17" xfId="0" applyFont="1" applyFill="1" applyBorder="1" applyAlignment="1">
      <alignment horizontal="left"/>
    </xf>
    <xf numFmtId="14" fontId="17" fillId="12" borderId="17" xfId="0" quotePrefix="1" applyNumberFormat="1" applyFont="1" applyFill="1" applyBorder="1"/>
    <xf numFmtId="4" fontId="48" fillId="0" borderId="0" xfId="0" applyNumberFormat="1" applyFont="1"/>
    <xf numFmtId="0" fontId="17" fillId="12" borderId="17" xfId="0" applyFont="1" applyFill="1" applyBorder="1" applyAlignment="1">
      <alignment horizontal="center" wrapText="1"/>
    </xf>
    <xf numFmtId="0" fontId="17" fillId="12" borderId="17" xfId="0" applyFont="1" applyFill="1" applyBorder="1" applyAlignment="1">
      <alignment horizontal="left" wrapText="1"/>
    </xf>
    <xf numFmtId="0" fontId="17" fillId="23" borderId="17" xfId="0" applyFont="1" applyFill="1" applyBorder="1"/>
    <xf numFmtId="0" fontId="18" fillId="23" borderId="17" xfId="0" applyFont="1" applyFill="1" applyBorder="1" applyAlignment="1">
      <alignment wrapText="1"/>
    </xf>
    <xf numFmtId="0" fontId="18" fillId="23" borderId="17" xfId="0" applyFont="1" applyFill="1" applyBorder="1"/>
    <xf numFmtId="168" fontId="18" fillId="23" borderId="17" xfId="0" applyNumberFormat="1" applyFont="1" applyFill="1" applyBorder="1"/>
    <xf numFmtId="4" fontId="16" fillId="4" borderId="17" xfId="8" applyNumberFormat="1" applyFont="1" applyBorder="1" applyAlignment="1" applyProtection="1">
      <alignment horizontal="center" vertical="center" wrapText="1"/>
    </xf>
    <xf numFmtId="175" fontId="26" fillId="17" borderId="17" xfId="0" applyNumberFormat="1" applyFont="1" applyFill="1" applyBorder="1"/>
    <xf numFmtId="175" fontId="17" fillId="17" borderId="17" xfId="0" applyNumberFormat="1" applyFont="1" applyFill="1" applyBorder="1"/>
    <xf numFmtId="0" fontId="48" fillId="0" borderId="0" xfId="0" applyFont="1"/>
    <xf numFmtId="0" fontId="48" fillId="12" borderId="0" xfId="0" applyFont="1" applyFill="1"/>
    <xf numFmtId="0" fontId="11" fillId="0" borderId="17" xfId="0" applyFont="1" applyBorder="1" applyAlignment="1">
      <alignment vertical="center"/>
    </xf>
    <xf numFmtId="0" fontId="11" fillId="0" borderId="17" xfId="0" applyFont="1" applyBorder="1" applyAlignment="1">
      <alignment vertical="center" wrapText="1"/>
    </xf>
    <xf numFmtId="14" fontId="11" fillId="0" borderId="17" xfId="0" applyNumberFormat="1" applyFont="1" applyBorder="1" applyAlignment="1">
      <alignment horizontal="right" vertical="center"/>
    </xf>
    <xf numFmtId="4" fontId="11" fillId="0" borderId="17" xfId="0" applyNumberFormat="1" applyFont="1" applyBorder="1" applyAlignment="1">
      <alignment horizontal="right" vertical="center"/>
    </xf>
    <xf numFmtId="0" fontId="26" fillId="21" borderId="17" xfId="0" applyFont="1" applyFill="1" applyBorder="1" applyAlignment="1">
      <alignment vertical="center" wrapText="1"/>
    </xf>
    <xf numFmtId="0" fontId="26" fillId="21" borderId="17" xfId="0" quotePrefix="1" applyFont="1" applyFill="1" applyBorder="1" applyAlignment="1">
      <alignment vertical="center" wrapText="1"/>
    </xf>
    <xf numFmtId="14" fontId="26" fillId="21" borderId="17" xfId="0" applyNumberFormat="1" applyFont="1" applyFill="1" applyBorder="1" applyAlignment="1">
      <alignment vertical="center"/>
    </xf>
    <xf numFmtId="0" fontId="26" fillId="21" borderId="17" xfId="0" applyFont="1" applyFill="1" applyBorder="1" applyAlignment="1">
      <alignment vertical="center"/>
    </xf>
    <xf numFmtId="178" fontId="26" fillId="21" borderId="17" xfId="0" applyNumberFormat="1" applyFont="1" applyFill="1" applyBorder="1" applyAlignment="1">
      <alignment horizontal="right" vertical="center"/>
    </xf>
    <xf numFmtId="4" fontId="17" fillId="0" borderId="17" xfId="0" applyNumberFormat="1" applyFont="1" applyBorder="1" applyAlignment="1">
      <alignment horizontal="center" vertical="center"/>
    </xf>
    <xf numFmtId="0" fontId="54" fillId="12" borderId="0" xfId="28" applyFill="1" applyBorder="1"/>
    <xf numFmtId="0" fontId="17" fillId="12" borderId="17" xfId="28" applyFont="1" applyFill="1" applyBorder="1"/>
    <xf numFmtId="0" fontId="17" fillId="12" borderId="17" xfId="28" applyFont="1" applyFill="1" applyBorder="1" applyAlignment="1">
      <alignment wrapText="1"/>
    </xf>
    <xf numFmtId="168" fontId="17" fillId="12" borderId="17" xfId="28" applyNumberFormat="1" applyFont="1" applyFill="1" applyBorder="1"/>
    <xf numFmtId="0" fontId="54" fillId="12" borderId="17" xfId="28" applyFill="1" applyBorder="1"/>
    <xf numFmtId="4" fontId="11" fillId="12" borderId="17" xfId="0" applyNumberFormat="1" applyFont="1" applyFill="1" applyBorder="1"/>
    <xf numFmtId="168" fontId="16" fillId="4" borderId="17" xfId="8" applyNumberFormat="1" applyFont="1" applyBorder="1" applyAlignment="1" applyProtection="1">
      <alignment horizontal="center" vertical="center" wrapText="1"/>
    </xf>
    <xf numFmtId="0" fontId="26" fillId="0" borderId="17" xfId="0" applyFont="1" applyBorder="1" applyAlignment="1">
      <alignment horizontal="left" vertical="center" wrapText="1"/>
    </xf>
    <xf numFmtId="0" fontId="26" fillId="12" borderId="17" xfId="0" applyFont="1" applyFill="1" applyBorder="1" applyAlignment="1">
      <alignment horizontal="left" vertical="center" wrapText="1"/>
    </xf>
    <xf numFmtId="168" fontId="26" fillId="12" borderId="17" xfId="0" applyNumberFormat="1" applyFont="1" applyFill="1" applyBorder="1"/>
    <xf numFmtId="0" fontId="17" fillId="12" borderId="17" xfId="28" applyFont="1" applyFill="1" applyBorder="1" applyAlignment="1">
      <alignment horizontal="left" vertical="center" wrapText="1"/>
    </xf>
    <xf numFmtId="0" fontId="26" fillId="18" borderId="17" xfId="0" applyFont="1" applyFill="1" applyBorder="1"/>
    <xf numFmtId="0" fontId="5" fillId="24" borderId="17" xfId="28" applyFont="1" applyFill="1" applyBorder="1"/>
    <xf numFmtId="0" fontId="5" fillId="24" borderId="17" xfId="28" applyFont="1" applyFill="1" applyBorder="1" applyAlignment="1">
      <alignment horizontal="left" vertical="center" wrapText="1"/>
    </xf>
    <xf numFmtId="0" fontId="5" fillId="24" borderId="17" xfId="28" applyFont="1" applyFill="1" applyBorder="1" applyAlignment="1">
      <alignment wrapText="1"/>
    </xf>
    <xf numFmtId="168" fontId="5" fillId="24" borderId="17" xfId="28" applyNumberFormat="1" applyFont="1" applyFill="1" applyBorder="1"/>
    <xf numFmtId="0" fontId="5" fillId="24" borderId="17" xfId="0" applyFont="1" applyFill="1" applyBorder="1"/>
    <xf numFmtId="0" fontId="27" fillId="20" borderId="17" xfId="0" applyFont="1" applyFill="1" applyBorder="1"/>
    <xf numFmtId="0" fontId="26" fillId="5" borderId="17" xfId="0" applyFont="1" applyFill="1" applyBorder="1"/>
    <xf numFmtId="0" fontId="27" fillId="5" borderId="17" xfId="0" applyFont="1" applyFill="1" applyBorder="1" applyAlignment="1">
      <alignment wrapText="1"/>
    </xf>
    <xf numFmtId="0" fontId="27" fillId="5" borderId="17" xfId="0" applyFont="1" applyFill="1" applyBorder="1"/>
    <xf numFmtId="168" fontId="27" fillId="5" borderId="17" xfId="0" applyNumberFormat="1" applyFont="1" applyFill="1" applyBorder="1"/>
    <xf numFmtId="0" fontId="26" fillId="18" borderId="17" xfId="0" applyFont="1" applyFill="1" applyBorder="1" applyAlignment="1">
      <alignment wrapText="1"/>
    </xf>
    <xf numFmtId="168" fontId="26" fillId="18" borderId="17" xfId="0" applyNumberFormat="1" applyFont="1" applyFill="1" applyBorder="1"/>
    <xf numFmtId="0" fontId="26" fillId="20" borderId="17" xfId="0" applyFont="1" applyFill="1" applyBorder="1"/>
    <xf numFmtId="0" fontId="27" fillId="20" borderId="17" xfId="0" applyFont="1" applyFill="1" applyBorder="1" applyAlignment="1">
      <alignment wrapText="1"/>
    </xf>
    <xf numFmtId="168" fontId="27" fillId="20" borderId="17" xfId="0" applyNumberFormat="1" applyFont="1" applyFill="1" applyBorder="1"/>
    <xf numFmtId="0" fontId="35" fillId="7" borderId="17" xfId="0" applyFont="1" applyFill="1" applyBorder="1"/>
    <xf numFmtId="0" fontId="34" fillId="7" borderId="17" xfId="0" applyFont="1" applyFill="1" applyBorder="1" applyAlignment="1">
      <alignment wrapText="1"/>
    </xf>
    <xf numFmtId="168" fontId="34" fillId="7" borderId="17" xfId="0" applyNumberFormat="1" applyFont="1" applyFill="1" applyBorder="1"/>
    <xf numFmtId="0" fontId="35" fillId="7" borderId="17" xfId="0" applyFont="1" applyFill="1" applyBorder="1" applyAlignment="1">
      <alignment horizontal="center"/>
    </xf>
    <xf numFmtId="167" fontId="17" fillId="12" borderId="17" xfId="11" applyFont="1" applyFill="1" applyBorder="1" applyAlignment="1">
      <alignment wrapText="1"/>
    </xf>
    <xf numFmtId="167" fontId="17" fillId="12" borderId="17" xfId="11" applyFont="1" applyFill="1" applyBorder="1"/>
    <xf numFmtId="168" fontId="17" fillId="12" borderId="17" xfId="11" applyNumberFormat="1" applyFont="1" applyFill="1" applyBorder="1"/>
    <xf numFmtId="167" fontId="17" fillId="16" borderId="17" xfId="11" applyFont="1" applyFill="1" applyBorder="1"/>
    <xf numFmtId="0" fontId="17" fillId="16" borderId="17" xfId="0" applyFont="1" applyFill="1" applyBorder="1"/>
    <xf numFmtId="0" fontId="55" fillId="12" borderId="17" xfId="20" applyFont="1" applyFill="1" applyBorder="1"/>
    <xf numFmtId="4" fontId="55" fillId="12" borderId="17" xfId="20" applyNumberFormat="1" applyFont="1" applyFill="1" applyBorder="1"/>
    <xf numFmtId="4" fontId="24" fillId="12" borderId="17" xfId="0" applyNumberFormat="1" applyFont="1" applyFill="1" applyBorder="1"/>
    <xf numFmtId="167" fontId="18" fillId="4" borderId="17" xfId="8" applyNumberFormat="1" applyFont="1" applyBorder="1" applyAlignment="1">
      <alignment horizontal="center" vertical="center" wrapText="1"/>
    </xf>
    <xf numFmtId="168" fontId="18" fillId="4" borderId="17" xfId="8" applyNumberFormat="1" applyFont="1" applyBorder="1" applyAlignment="1">
      <alignment horizontal="center" vertical="center" wrapText="1"/>
    </xf>
    <xf numFmtId="167" fontId="17" fillId="4" borderId="17" xfId="8" applyNumberFormat="1" applyFont="1" applyBorder="1" applyAlignment="1">
      <alignment wrapText="1"/>
    </xf>
    <xf numFmtId="167" fontId="17" fillId="0" borderId="17" xfId="11" applyFont="1" applyBorder="1" applyAlignment="1">
      <alignment wrapText="1"/>
    </xf>
    <xf numFmtId="167" fontId="17" fillId="0" borderId="17" xfId="11" applyFont="1" applyBorder="1"/>
    <xf numFmtId="168" fontId="17" fillId="0" borderId="17" xfId="11" applyNumberFormat="1" applyFont="1" applyBorder="1"/>
    <xf numFmtId="167" fontId="17" fillId="6" borderId="17" xfId="11" applyFont="1" applyFill="1" applyBorder="1"/>
    <xf numFmtId="167" fontId="17" fillId="0" borderId="17" xfId="11" applyFont="1" applyBorder="1" applyAlignment="1">
      <alignment horizontal="center"/>
    </xf>
    <xf numFmtId="4" fontId="17" fillId="12" borderId="17" xfId="28" applyNumberFormat="1" applyFont="1" applyFill="1" applyBorder="1"/>
    <xf numFmtId="0" fontId="17" fillId="8" borderId="17" xfId="0" applyFont="1" applyFill="1" applyBorder="1"/>
    <xf numFmtId="0" fontId="18" fillId="8" borderId="17" xfId="0" applyFont="1" applyFill="1" applyBorder="1" applyAlignment="1">
      <alignment wrapText="1"/>
    </xf>
    <xf numFmtId="0" fontId="18" fillId="8" borderId="17" xfId="0" applyFont="1" applyFill="1" applyBorder="1"/>
    <xf numFmtId="168" fontId="18" fillId="8" borderId="17" xfId="0" applyNumberFormat="1" applyFont="1" applyFill="1" applyBorder="1"/>
    <xf numFmtId="0" fontId="17" fillId="12" borderId="17" xfId="28" applyFont="1" applyFill="1" applyBorder="1" applyAlignment="1">
      <alignment vertical="center" wrapText="1"/>
    </xf>
    <xf numFmtId="0" fontId="17" fillId="12" borderId="17" xfId="28" applyFont="1" applyFill="1" applyBorder="1" applyAlignment="1">
      <alignment vertical="center"/>
    </xf>
    <xf numFmtId="4" fontId="17" fillId="12" borderId="17" xfId="28" applyNumberFormat="1" applyFont="1" applyFill="1" applyBorder="1" applyAlignment="1">
      <alignment vertical="center"/>
    </xf>
    <xf numFmtId="167" fontId="17" fillId="12" borderId="17" xfId="28" applyNumberFormat="1" applyFont="1" applyFill="1" applyBorder="1" applyAlignment="1">
      <alignment vertical="center"/>
    </xf>
    <xf numFmtId="0" fontId="46" fillId="12" borderId="17" xfId="22" applyFont="1" applyFill="1" applyBorder="1" applyAlignment="1">
      <alignment wrapText="1"/>
    </xf>
    <xf numFmtId="0" fontId="46" fillId="12" borderId="17" xfId="22" applyFont="1" applyFill="1" applyBorder="1"/>
    <xf numFmtId="4" fontId="46" fillId="12" borderId="17" xfId="22" applyNumberFormat="1" applyFont="1" applyFill="1" applyBorder="1"/>
    <xf numFmtId="0" fontId="46" fillId="0" borderId="17" xfId="22" applyFont="1" applyBorder="1" applyAlignment="1">
      <alignment wrapText="1"/>
    </xf>
    <xf numFmtId="0" fontId="46" fillId="0" borderId="17" xfId="22" applyFont="1" applyBorder="1"/>
    <xf numFmtId="4" fontId="46" fillId="0" borderId="17" xfId="22" applyNumberFormat="1" applyFont="1" applyBorder="1"/>
    <xf numFmtId="0" fontId="56" fillId="7" borderId="17" xfId="0" applyFont="1" applyFill="1" applyBorder="1"/>
    <xf numFmtId="167" fontId="4" fillId="4" borderId="17" xfId="8" applyNumberFormat="1" applyFont="1" applyBorder="1" applyAlignment="1" applyProtection="1">
      <alignment horizontal="center" vertical="center" wrapText="1"/>
    </xf>
    <xf numFmtId="4" fontId="27" fillId="0" borderId="17" xfId="0" applyNumberFormat="1" applyFont="1" applyBorder="1"/>
    <xf numFmtId="0" fontId="34" fillId="0" borderId="23" xfId="0" applyFont="1" applyBorder="1"/>
    <xf numFmtId="0" fontId="34" fillId="0" borderId="23" xfId="0" applyFont="1" applyBorder="1" applyAlignment="1">
      <alignment wrapText="1"/>
    </xf>
    <xf numFmtId="4" fontId="34" fillId="0" borderId="23" xfId="0" applyNumberFormat="1" applyFont="1" applyBorder="1"/>
    <xf numFmtId="4" fontId="17" fillId="12" borderId="17" xfId="28" applyNumberFormat="1" applyFont="1" applyFill="1" applyBorder="1" applyAlignment="1">
      <alignment horizontal="right"/>
    </xf>
    <xf numFmtId="4" fontId="16" fillId="2" borderId="17" xfId="1" applyNumberFormat="1" applyFont="1" applyBorder="1" applyAlignment="1">
      <alignment horizontal="center" vertical="center" wrapText="1"/>
    </xf>
    <xf numFmtId="4" fontId="17" fillId="12" borderId="17" xfId="1" applyNumberFormat="1" applyFont="1" applyFill="1" applyBorder="1" applyAlignment="1">
      <alignment horizontal="right" vertical="center" wrapText="1"/>
    </xf>
    <xf numFmtId="4" fontId="15" fillId="0" borderId="17" xfId="0" applyNumberFormat="1" applyFont="1" applyBorder="1"/>
    <xf numFmtId="0" fontId="18" fillId="2" borderId="17" xfId="1" applyFont="1" applyBorder="1" applyAlignment="1">
      <alignment horizontal="center" vertical="center" wrapText="1"/>
    </xf>
    <xf numFmtId="4" fontId="18" fillId="2" borderId="17" xfId="1" applyNumberFormat="1" applyFont="1" applyBorder="1" applyAlignment="1">
      <alignment horizontal="center" vertical="center" wrapText="1"/>
    </xf>
    <xf numFmtId="4" fontId="15" fillId="0" borderId="23" xfId="0" applyNumberFormat="1" applyFont="1" applyBorder="1"/>
    <xf numFmtId="4" fontId="48" fillId="0" borderId="17" xfId="0" applyNumberFormat="1" applyFont="1" applyBorder="1"/>
    <xf numFmtId="4" fontId="27" fillId="0" borderId="23" xfId="0" applyNumberFormat="1" applyFont="1" applyBorder="1"/>
    <xf numFmtId="0" fontId="26" fillId="0" borderId="17" xfId="0" applyFont="1" applyBorder="1" applyAlignment="1">
      <alignment vertical="center" wrapText="1"/>
    </xf>
    <xf numFmtId="4" fontId="26" fillId="0" borderId="17" xfId="0" applyNumberFormat="1" applyFont="1" applyBorder="1" applyAlignment="1">
      <alignment vertical="center"/>
    </xf>
    <xf numFmtId="0" fontId="17" fillId="12" borderId="17" xfId="0" applyFont="1" applyFill="1" applyBorder="1" applyAlignment="1">
      <alignment vertical="center"/>
    </xf>
    <xf numFmtId="0" fontId="17" fillId="12" borderId="17" xfId="0" applyFont="1" applyFill="1" applyBorder="1" applyAlignment="1">
      <alignment vertical="center" wrapText="1"/>
    </xf>
    <xf numFmtId="14" fontId="17" fillId="12" borderId="17" xfId="0" applyNumberFormat="1" applyFont="1" applyFill="1" applyBorder="1" applyAlignment="1">
      <alignment horizontal="right" vertical="center"/>
    </xf>
    <xf numFmtId="4" fontId="17" fillId="12" borderId="17" xfId="0" applyNumberFormat="1" applyFont="1" applyFill="1" applyBorder="1" applyAlignment="1">
      <alignment horizontal="right" vertical="center"/>
    </xf>
    <xf numFmtId="4" fontId="19" fillId="12" borderId="17" xfId="0" applyNumberFormat="1" applyFont="1" applyFill="1" applyBorder="1"/>
    <xf numFmtId="168" fontId="27" fillId="0" borderId="17" xfId="0" applyNumberFormat="1" applyFont="1" applyBorder="1"/>
    <xf numFmtId="0" fontId="17" fillId="12" borderId="17" xfId="0" quotePrefix="1" applyFont="1" applyFill="1" applyBorder="1"/>
    <xf numFmtId="4" fontId="26" fillId="0" borderId="23" xfId="0" applyNumberFormat="1" applyFont="1" applyBorder="1"/>
    <xf numFmtId="0" fontId="11" fillId="21" borderId="17" xfId="0" applyFont="1" applyFill="1" applyBorder="1" applyAlignment="1">
      <alignment vertical="center"/>
    </xf>
    <xf numFmtId="4" fontId="0" fillId="0" borderId="17" xfId="0" applyNumberFormat="1" applyBorder="1"/>
    <xf numFmtId="0" fontId="17" fillId="12" borderId="17" xfId="0" applyFont="1" applyFill="1" applyBorder="1" applyAlignment="1">
      <alignment horizontal="center"/>
    </xf>
    <xf numFmtId="0" fontId="47" fillId="15" borderId="17" xfId="21" applyFont="1" applyBorder="1" applyAlignment="1">
      <alignment horizontal="center" vertical="center"/>
    </xf>
    <xf numFmtId="175" fontId="17" fillId="17" borderId="17" xfId="0" applyNumberFormat="1" applyFont="1" applyFill="1" applyBorder="1" applyAlignment="1">
      <alignment vertical="center"/>
    </xf>
    <xf numFmtId="0" fontId="26" fillId="0" borderId="2" xfId="0" applyFont="1" applyBorder="1" applyAlignment="1" applyProtection="1">
      <alignment wrapText="1"/>
      <protection locked="0"/>
    </xf>
    <xf numFmtId="167" fontId="20" fillId="6" borderId="2" xfId="5" applyNumberFormat="1" applyFont="1" applyFill="1" applyBorder="1" applyAlignment="1" applyProtection="1">
      <alignment vertical="center"/>
      <protection locked="0"/>
    </xf>
    <xf numFmtId="165" fontId="30" fillId="6" borderId="2" xfId="0" applyNumberFormat="1" applyFont="1" applyFill="1" applyBorder="1" applyAlignment="1" applyProtection="1">
      <alignment vertical="center"/>
      <protection locked="0"/>
    </xf>
    <xf numFmtId="165" fontId="20" fillId="6" borderId="2" xfId="5" applyNumberFormat="1" applyFont="1" applyFill="1" applyBorder="1" applyAlignment="1" applyProtection="1">
      <alignment vertical="center"/>
      <protection locked="0"/>
    </xf>
    <xf numFmtId="0" fontId="30" fillId="6" borderId="2" xfId="0" applyFont="1" applyFill="1" applyBorder="1" applyAlignment="1" applyProtection="1">
      <alignment vertical="center"/>
      <protection locked="0"/>
    </xf>
    <xf numFmtId="0" fontId="30" fillId="6" borderId="10" xfId="0" applyFont="1" applyFill="1" applyBorder="1" applyAlignment="1" applyProtection="1">
      <alignment vertical="center"/>
      <protection locked="0"/>
    </xf>
    <xf numFmtId="166" fontId="30" fillId="0" borderId="2" xfId="0" applyNumberFormat="1" applyFont="1" applyBorder="1" applyAlignment="1" applyProtection="1">
      <alignment vertical="center"/>
      <protection locked="0"/>
    </xf>
    <xf numFmtId="0" fontId="26" fillId="0" borderId="17" xfId="0" applyFont="1" applyBorder="1" applyAlignment="1" applyProtection="1">
      <alignment wrapText="1"/>
      <protection locked="0"/>
    </xf>
    <xf numFmtId="167" fontId="20" fillId="6" borderId="17" xfId="5" applyNumberFormat="1" applyFont="1" applyFill="1" applyBorder="1" applyAlignment="1" applyProtection="1">
      <alignment vertical="center"/>
      <protection locked="0"/>
    </xf>
    <xf numFmtId="165" fontId="30" fillId="6" borderId="17" xfId="0" applyNumberFormat="1" applyFont="1" applyFill="1" applyBorder="1" applyAlignment="1" applyProtection="1">
      <alignment vertical="center"/>
      <protection locked="0"/>
    </xf>
    <xf numFmtId="0" fontId="30" fillId="6" borderId="17" xfId="0" applyFont="1" applyFill="1" applyBorder="1" applyAlignment="1" applyProtection="1">
      <alignment vertical="center"/>
      <protection locked="0"/>
    </xf>
    <xf numFmtId="166" fontId="30" fillId="6" borderId="17" xfId="0" applyNumberFormat="1" applyFont="1" applyFill="1" applyBorder="1" applyAlignment="1" applyProtection="1">
      <alignment vertical="center"/>
      <protection locked="0"/>
    </xf>
    <xf numFmtId="166" fontId="30" fillId="0" borderId="17" xfId="0" applyNumberFormat="1" applyFont="1" applyBorder="1" applyAlignment="1" applyProtection="1">
      <alignment vertical="center"/>
      <protection locked="0"/>
    </xf>
    <xf numFmtId="165" fontId="30" fillId="6" borderId="17" xfId="0" applyNumberFormat="1" applyFont="1" applyFill="1" applyBorder="1" applyAlignment="1" applyProtection="1">
      <alignment horizontal="right" vertical="center"/>
      <protection locked="0"/>
    </xf>
    <xf numFmtId="167" fontId="20" fillId="6" borderId="17" xfId="5" applyNumberFormat="1" applyFont="1" applyFill="1" applyBorder="1" applyProtection="1">
      <protection locked="0"/>
    </xf>
    <xf numFmtId="0" fontId="18" fillId="12" borderId="17" xfId="0" applyFont="1" applyFill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17" fillId="12" borderId="17" xfId="0" applyFont="1" applyFill="1" applyBorder="1" applyAlignment="1">
      <alignment horizontal="center" vertical="center" wrapText="1"/>
    </xf>
    <xf numFmtId="0" fontId="3" fillId="12" borderId="17" xfId="28" applyFont="1" applyFill="1" applyBorder="1"/>
    <xf numFmtId="0" fontId="3" fillId="12" borderId="17" xfId="28" applyFont="1" applyFill="1" applyBorder="1" applyAlignment="1">
      <alignment horizontal="left" vertical="center" wrapText="1"/>
    </xf>
    <xf numFmtId="0" fontId="3" fillId="12" borderId="17" xfId="28" applyFont="1" applyFill="1" applyBorder="1" applyAlignment="1">
      <alignment wrapText="1"/>
    </xf>
    <xf numFmtId="168" fontId="3" fillId="12" borderId="17" xfId="28" applyNumberFormat="1" applyFont="1" applyFill="1" applyBorder="1"/>
    <xf numFmtId="0" fontId="3" fillId="12" borderId="17" xfId="0" applyFont="1" applyFill="1" applyBorder="1"/>
    <xf numFmtId="0" fontId="17" fillId="12" borderId="0" xfId="0" applyFont="1" applyFill="1"/>
    <xf numFmtId="0" fontId="3" fillId="12" borderId="17" xfId="0" applyFont="1" applyFill="1" applyBorder="1" applyAlignment="1">
      <alignment horizontal="left" wrapText="1"/>
    </xf>
    <xf numFmtId="0" fontId="3" fillId="12" borderId="17" xfId="0" applyFont="1" applyFill="1" applyBorder="1" applyAlignment="1">
      <alignment horizontal="center" wrapText="1"/>
    </xf>
    <xf numFmtId="0" fontId="57" fillId="0" borderId="0" xfId="0" applyFont="1"/>
    <xf numFmtId="0" fontId="1" fillId="12" borderId="17" xfId="0" applyFont="1" applyFill="1" applyBorder="1" applyAlignment="1">
      <alignment vertical="center"/>
    </xf>
    <xf numFmtId="4" fontId="58" fillId="0" borderId="0" xfId="0" applyNumberFormat="1" applyFont="1"/>
    <xf numFmtId="0" fontId="26" fillId="12" borderId="17" xfId="0" applyFont="1" applyFill="1" applyBorder="1" applyAlignment="1">
      <alignment vertical="center"/>
    </xf>
    <xf numFmtId="175" fontId="26" fillId="12" borderId="17" xfId="0" applyNumberFormat="1" applyFont="1" applyFill="1" applyBorder="1"/>
    <xf numFmtId="175" fontId="30" fillId="12" borderId="7" xfId="0" applyNumberFormat="1" applyFont="1" applyFill="1" applyBorder="1" applyAlignment="1">
      <alignment vertical="center"/>
    </xf>
    <xf numFmtId="175" fontId="30" fillId="12" borderId="2" xfId="0" applyNumberFormat="1" applyFont="1" applyFill="1" applyBorder="1" applyAlignment="1">
      <alignment vertical="center"/>
    </xf>
    <xf numFmtId="175" fontId="30" fillId="12" borderId="17" xfId="0" applyNumberFormat="1" applyFont="1" applyFill="1" applyBorder="1" applyAlignment="1">
      <alignment vertical="center"/>
    </xf>
    <xf numFmtId="0" fontId="59" fillId="0" borderId="23" xfId="0" applyFont="1" applyBorder="1" applyAlignment="1" applyProtection="1">
      <alignment vertical="center"/>
      <protection locked="0"/>
    </xf>
    <xf numFmtId="4" fontId="17" fillId="12" borderId="20" xfId="0" applyNumberFormat="1" applyFont="1" applyFill="1" applyBorder="1"/>
    <xf numFmtId="4" fontId="17" fillId="17" borderId="17" xfId="0" applyNumberFormat="1" applyFont="1" applyFill="1" applyBorder="1"/>
    <xf numFmtId="2" fontId="60" fillId="25" borderId="17" xfId="0" applyNumberFormat="1" applyFont="1" applyFill="1" applyBorder="1" applyAlignment="1" applyProtection="1">
      <alignment vertical="center"/>
      <protection locked="0"/>
    </xf>
    <xf numFmtId="14" fontId="17" fillId="12" borderId="17" xfId="0" applyNumberFormat="1" applyFont="1" applyFill="1" applyBorder="1" applyAlignment="1">
      <alignment vertical="center"/>
    </xf>
    <xf numFmtId="178" fontId="17" fillId="12" borderId="17" xfId="0" applyNumberFormat="1" applyFont="1" applyFill="1" applyBorder="1" applyAlignment="1">
      <alignment horizontal="right" vertical="center"/>
    </xf>
    <xf numFmtId="0" fontId="19" fillId="0" borderId="17" xfId="0" applyFont="1" applyBorder="1" applyAlignment="1">
      <alignment horizontal="right"/>
    </xf>
    <xf numFmtId="0" fontId="5" fillId="0" borderId="0" xfId="0" applyFont="1" applyAlignment="1">
      <alignment horizontal="center" wrapText="1"/>
    </xf>
    <xf numFmtId="0" fontId="18" fillId="12" borderId="17" xfId="0" applyFont="1" applyFill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15" fillId="0" borderId="17" xfId="0" applyFont="1" applyBorder="1" applyAlignment="1">
      <alignment horizontal="right"/>
    </xf>
    <xf numFmtId="0" fontId="18" fillId="0" borderId="17" xfId="0" applyFont="1" applyBorder="1" applyAlignment="1">
      <alignment horizontal="center" wrapText="1"/>
    </xf>
    <xf numFmtId="0" fontId="19" fillId="12" borderId="17" xfId="0" applyFont="1" applyFill="1" applyBorder="1" applyAlignment="1">
      <alignment horizontal="right"/>
    </xf>
    <xf numFmtId="0" fontId="18" fillId="0" borderId="0" xfId="0" applyFont="1" applyAlignment="1">
      <alignment horizontal="center" wrapText="1"/>
    </xf>
    <xf numFmtId="0" fontId="17" fillId="12" borderId="17" xfId="0" applyFont="1" applyFill="1" applyBorder="1" applyAlignment="1">
      <alignment horizontal="center" vertical="center"/>
    </xf>
    <xf numFmtId="0" fontId="17" fillId="12" borderId="17" xfId="0" applyFont="1" applyFill="1" applyBorder="1" applyAlignment="1">
      <alignment horizontal="center" vertical="center" wrapText="1"/>
    </xf>
    <xf numFmtId="0" fontId="28" fillId="9" borderId="1" xfId="0" applyFont="1" applyFill="1" applyBorder="1" applyAlignment="1" applyProtection="1">
      <alignment horizontal="center" vertical="center" wrapText="1"/>
      <protection locked="0"/>
    </xf>
    <xf numFmtId="166" fontId="28" fillId="9" borderId="1" xfId="0" applyNumberFormat="1" applyFont="1" applyFill="1" applyBorder="1" applyAlignment="1">
      <alignment horizontal="center" vertical="center" wrapText="1"/>
    </xf>
    <xf numFmtId="166" fontId="30" fillId="6" borderId="1" xfId="0" applyNumberFormat="1" applyFont="1" applyFill="1" applyBorder="1" applyAlignment="1" applyProtection="1">
      <alignment horizontal="center" vertical="center"/>
      <protection locked="0"/>
    </xf>
    <xf numFmtId="166" fontId="30" fillId="6" borderId="2" xfId="0" applyNumberFormat="1" applyFont="1" applyFill="1" applyBorder="1" applyAlignment="1" applyProtection="1">
      <alignment horizontal="center" vertical="center"/>
      <protection locked="0"/>
    </xf>
    <xf numFmtId="166" fontId="28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28" fillId="9" borderId="1" xfId="0" applyFont="1" applyFill="1" applyBorder="1" applyAlignment="1" applyProtection="1">
      <alignment horizontal="center" vertical="center"/>
      <protection locked="0"/>
    </xf>
    <xf numFmtId="0" fontId="28" fillId="9" borderId="1" xfId="0" applyFont="1" applyFill="1" applyBorder="1" applyAlignment="1">
      <alignment horizontal="center" vertical="center"/>
    </xf>
    <xf numFmtId="0" fontId="28" fillId="9" borderId="5" xfId="0" applyFont="1" applyFill="1" applyBorder="1" applyAlignment="1">
      <alignment horizontal="center" vertical="center" wrapText="1"/>
    </xf>
    <xf numFmtId="0" fontId="28" fillId="9" borderId="5" xfId="0" applyFont="1" applyFill="1" applyBorder="1" applyAlignment="1">
      <alignment horizontal="center" vertical="center"/>
    </xf>
    <xf numFmtId="175" fontId="28" fillId="9" borderId="5" xfId="0" applyNumberFormat="1" applyFont="1" applyFill="1" applyBorder="1" applyAlignment="1">
      <alignment horizontal="center" vertical="center" wrapText="1"/>
    </xf>
    <xf numFmtId="0" fontId="21" fillId="11" borderId="23" xfId="0" applyFont="1" applyFill="1" applyBorder="1" applyAlignment="1">
      <alignment horizontal="center" vertical="center" wrapText="1"/>
    </xf>
    <xf numFmtId="0" fontId="21" fillId="11" borderId="26" xfId="0" applyFont="1" applyFill="1" applyBorder="1" applyAlignment="1">
      <alignment horizontal="center" vertical="center" wrapText="1"/>
    </xf>
    <xf numFmtId="0" fontId="21" fillId="11" borderId="36" xfId="0" applyFont="1" applyFill="1" applyBorder="1" applyAlignment="1">
      <alignment horizontal="center" vertical="center" wrapText="1"/>
    </xf>
    <xf numFmtId="0" fontId="0" fillId="11" borderId="30" xfId="0" applyFill="1" applyBorder="1" applyAlignment="1">
      <alignment horizontal="center"/>
    </xf>
    <xf numFmtId="0" fontId="0" fillId="11" borderId="31" xfId="0" applyFill="1" applyBorder="1" applyAlignment="1">
      <alignment horizontal="center"/>
    </xf>
    <xf numFmtId="0" fontId="0" fillId="11" borderId="32" xfId="0" applyFill="1" applyBorder="1" applyAlignment="1">
      <alignment horizontal="center"/>
    </xf>
    <xf numFmtId="0" fontId="21" fillId="11" borderId="33" xfId="0" applyFont="1" applyFill="1" applyBorder="1" applyAlignment="1">
      <alignment horizontal="center" vertical="center"/>
    </xf>
    <xf numFmtId="0" fontId="21" fillId="11" borderId="34" xfId="0" applyFont="1" applyFill="1" applyBorder="1" applyAlignment="1">
      <alignment horizontal="center" vertical="center"/>
    </xf>
    <xf numFmtId="0" fontId="21" fillId="11" borderId="35" xfId="0" applyFont="1" applyFill="1" applyBorder="1" applyAlignment="1">
      <alignment horizontal="center" vertical="center"/>
    </xf>
    <xf numFmtId="0" fontId="21" fillId="11" borderId="37" xfId="0" applyFont="1" applyFill="1" applyBorder="1" applyAlignment="1">
      <alignment horizontal="center" vertical="center"/>
    </xf>
    <xf numFmtId="0" fontId="21" fillId="11" borderId="21" xfId="0" applyFont="1" applyFill="1" applyBorder="1" applyAlignment="1">
      <alignment horizontal="center" vertical="center"/>
    </xf>
    <xf numFmtId="0" fontId="21" fillId="11" borderId="38" xfId="0" applyFont="1" applyFill="1" applyBorder="1" applyAlignment="1">
      <alignment horizontal="center" vertical="center"/>
    </xf>
    <xf numFmtId="0" fontId="21" fillId="11" borderId="22" xfId="0" applyFont="1" applyFill="1" applyBorder="1" applyAlignment="1">
      <alignment horizontal="center" vertical="center"/>
    </xf>
    <xf numFmtId="0" fontId="21" fillId="11" borderId="24" xfId="0" applyFont="1" applyFill="1" applyBorder="1" applyAlignment="1">
      <alignment horizontal="center" vertical="center"/>
    </xf>
    <xf numFmtId="0" fontId="21" fillId="11" borderId="23" xfId="0" applyFont="1" applyFill="1" applyBorder="1" applyAlignment="1">
      <alignment horizontal="center" vertical="center"/>
    </xf>
    <xf numFmtId="0" fontId="21" fillId="11" borderId="26" xfId="0" applyFont="1" applyFill="1" applyBorder="1" applyAlignment="1">
      <alignment horizontal="center" vertical="center"/>
    </xf>
    <xf numFmtId="175" fontId="21" fillId="11" borderId="17" xfId="0" applyNumberFormat="1" applyFont="1" applyFill="1" applyBorder="1" applyAlignment="1">
      <alignment horizontal="center" vertical="center" wrapText="1"/>
    </xf>
    <xf numFmtId="175" fontId="21" fillId="11" borderId="25" xfId="0" applyNumberFormat="1" applyFont="1" applyFill="1" applyBorder="1" applyAlignment="1">
      <alignment horizontal="center" vertical="center" wrapText="1"/>
    </xf>
    <xf numFmtId="0" fontId="21" fillId="11" borderId="17" xfId="0" applyFont="1" applyFill="1" applyBorder="1" applyAlignment="1">
      <alignment horizontal="center" vertical="center"/>
    </xf>
    <xf numFmtId="0" fontId="21" fillId="11" borderId="25" xfId="0" applyFont="1" applyFill="1" applyBorder="1" applyAlignment="1">
      <alignment horizontal="center" vertical="center"/>
    </xf>
    <xf numFmtId="0" fontId="21" fillId="11" borderId="17" xfId="0" applyFont="1" applyFill="1" applyBorder="1" applyAlignment="1">
      <alignment horizontal="center" vertical="center" wrapText="1"/>
    </xf>
    <xf numFmtId="0" fontId="21" fillId="11" borderId="25" xfId="0" applyFont="1" applyFill="1" applyBorder="1" applyAlignment="1">
      <alignment horizontal="center" vertical="center" wrapText="1"/>
    </xf>
    <xf numFmtId="0" fontId="21" fillId="11" borderId="18" xfId="0" applyFont="1" applyFill="1" applyBorder="1" applyAlignment="1">
      <alignment horizontal="center" vertical="center"/>
    </xf>
    <xf numFmtId="0" fontId="21" fillId="11" borderId="19" xfId="0" applyFont="1" applyFill="1" applyBorder="1" applyAlignment="1">
      <alignment horizontal="center" vertical="center"/>
    </xf>
    <xf numFmtId="0" fontId="21" fillId="11" borderId="20" xfId="0" applyFont="1" applyFill="1" applyBorder="1" applyAlignment="1">
      <alignment horizontal="center" vertical="center"/>
    </xf>
    <xf numFmtId="0" fontId="21" fillId="11" borderId="22" xfId="0" applyFont="1" applyFill="1" applyBorder="1" applyAlignment="1">
      <alignment horizontal="center" vertical="center" wrapText="1"/>
    </xf>
    <xf numFmtId="0" fontId="21" fillId="11" borderId="24" xfId="0" applyFont="1" applyFill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/>
    </xf>
    <xf numFmtId="0" fontId="21" fillId="11" borderId="27" xfId="0" applyFont="1" applyFill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3" fillId="0" borderId="17" xfId="0" applyFont="1" applyFill="1" applyBorder="1" applyAlignment="1">
      <alignment wrapText="1"/>
    </xf>
    <xf numFmtId="0" fontId="3" fillId="0" borderId="17" xfId="0" applyFont="1" applyFill="1" applyBorder="1"/>
    <xf numFmtId="168" fontId="3" fillId="0" borderId="17" xfId="0" applyNumberFormat="1" applyFont="1" applyFill="1" applyBorder="1"/>
    <xf numFmtId="0" fontId="2" fillId="0" borderId="17" xfId="0" applyFont="1" applyFill="1" applyBorder="1"/>
    <xf numFmtId="0" fontId="26" fillId="0" borderId="0" xfId="0" applyFont="1" applyFill="1"/>
    <xf numFmtId="4" fontId="26" fillId="0" borderId="0" xfId="0" applyNumberFormat="1" applyFont="1" applyFill="1"/>
    <xf numFmtId="0" fontId="17" fillId="0" borderId="17" xfId="0" applyFont="1" applyFill="1" applyBorder="1" applyAlignment="1">
      <alignment wrapText="1"/>
    </xf>
    <xf numFmtId="0" fontId="17" fillId="0" borderId="17" xfId="0" applyFont="1" applyFill="1" applyBorder="1"/>
    <xf numFmtId="168" fontId="17" fillId="0" borderId="17" xfId="0" applyNumberFormat="1" applyFont="1" applyFill="1" applyBorder="1"/>
    <xf numFmtId="0" fontId="3" fillId="0" borderId="17" xfId="28" applyFont="1" applyFill="1" applyBorder="1" applyAlignment="1">
      <alignment horizontal="left" vertical="center" wrapText="1"/>
    </xf>
    <xf numFmtId="0" fontId="3" fillId="0" borderId="17" xfId="28" applyFont="1" applyFill="1" applyBorder="1" applyAlignment="1">
      <alignment wrapText="1"/>
    </xf>
    <xf numFmtId="0" fontId="3" fillId="0" borderId="17" xfId="28" applyFont="1" applyFill="1" applyBorder="1"/>
    <xf numFmtId="168" fontId="3" fillId="0" borderId="17" xfId="28" applyNumberFormat="1" applyFont="1" applyFill="1" applyBorder="1"/>
    <xf numFmtId="0" fontId="26" fillId="0" borderId="17" xfId="0" applyFont="1" applyFill="1" applyBorder="1"/>
    <xf numFmtId="0" fontId="17" fillId="0" borderId="17" xfId="28" applyFont="1" applyFill="1" applyBorder="1"/>
    <xf numFmtId="4" fontId="17" fillId="0" borderId="17" xfId="28" applyNumberFormat="1" applyFont="1" applyFill="1" applyBorder="1"/>
    <xf numFmtId="4" fontId="17" fillId="0" borderId="17" xfId="28" applyNumberFormat="1" applyFont="1" applyFill="1" applyBorder="1" applyAlignment="1">
      <alignment horizontal="right"/>
    </xf>
    <xf numFmtId="4" fontId="17" fillId="0" borderId="17" xfId="0" applyNumberFormat="1" applyFont="1" applyFill="1" applyBorder="1"/>
    <xf numFmtId="14" fontId="17" fillId="0" borderId="17" xfId="0" applyNumberFormat="1" applyFont="1" applyFill="1" applyBorder="1"/>
    <xf numFmtId="0" fontId="17" fillId="0" borderId="17" xfId="0" applyFont="1" applyFill="1" applyBorder="1" applyAlignment="1">
      <alignment vertical="center"/>
    </xf>
    <xf numFmtId="0" fontId="11" fillId="0" borderId="17" xfId="0" applyFont="1" applyFill="1" applyBorder="1"/>
    <xf numFmtId="4" fontId="4" fillId="2" borderId="17" xfId="1" applyNumberFormat="1" applyBorder="1"/>
  </cellXfs>
  <cellStyles count="29">
    <cellStyle name="cf1" xfId="2" xr:uid="{00000000-0005-0000-0000-000000000000}"/>
    <cellStyle name="ConditionalStyle_1" xfId="3" xr:uid="{00000000-0005-0000-0000-000001000000}"/>
    <cellStyle name="Dane wejściowe" xfId="28" builtinId="20"/>
    <cellStyle name="Dobry" xfId="1" builtinId="26"/>
    <cellStyle name="Dziesiętny" xfId="16" builtinId="3"/>
    <cellStyle name="Dziesiętny 2" xfId="4" xr:uid="{00000000-0005-0000-0000-000005000000}"/>
    <cellStyle name="Dziesiętny 3" xfId="17" xr:uid="{00000000-0005-0000-0000-000006000000}"/>
    <cellStyle name="Dziesiętny 4" xfId="19" xr:uid="{00000000-0005-0000-0000-000007000000}"/>
    <cellStyle name="Excel Built-in Bad" xfId="5" xr:uid="{00000000-0005-0000-0000-000008000000}"/>
    <cellStyle name="Excel Built-in Comma" xfId="6" xr:uid="{00000000-0005-0000-0000-000009000000}"/>
    <cellStyle name="Excel Built-in Currency" xfId="7" xr:uid="{00000000-0005-0000-0000-00000A000000}"/>
    <cellStyle name="Excel Built-in Explanatory Text" xfId="23" xr:uid="{00000000-0005-0000-0000-00000B000000}"/>
    <cellStyle name="Excel Built-in Good" xfId="8" xr:uid="{00000000-0005-0000-0000-00000C000000}"/>
    <cellStyle name="Heading" xfId="9" xr:uid="{00000000-0005-0000-0000-00000D000000}"/>
    <cellStyle name="Heading 2" xfId="24" xr:uid="{00000000-0005-0000-0000-00000E000000}"/>
    <cellStyle name="Heading1" xfId="10" xr:uid="{00000000-0005-0000-0000-00000F000000}"/>
    <cellStyle name="Heading1 2" xfId="25" xr:uid="{00000000-0005-0000-0000-000010000000}"/>
    <cellStyle name="Normalny" xfId="0" builtinId="0" customBuiltin="1"/>
    <cellStyle name="Normalny 2" xfId="20" xr:uid="{00000000-0005-0000-0000-000012000000}"/>
    <cellStyle name="Normalny 3" xfId="22" xr:uid="{00000000-0005-0000-0000-000013000000}"/>
    <cellStyle name="Normalny_Arkusz1" xfId="11" xr:uid="{00000000-0005-0000-0000-000014000000}"/>
    <cellStyle name="Result" xfId="12" xr:uid="{00000000-0005-0000-0000-000015000000}"/>
    <cellStyle name="Result 2" xfId="26" xr:uid="{00000000-0005-0000-0000-000016000000}"/>
    <cellStyle name="Result2" xfId="13" xr:uid="{00000000-0005-0000-0000-000017000000}"/>
    <cellStyle name="Result2 2" xfId="27" xr:uid="{00000000-0005-0000-0000-000018000000}"/>
    <cellStyle name="Tekst objaśnienia" xfId="18" builtinId="53"/>
    <cellStyle name="Tekst objaśnienia 2" xfId="21" xr:uid="{00000000-0005-0000-0000-00001A000000}"/>
    <cellStyle name="Walutowy 2" xfId="14" xr:uid="{00000000-0005-0000-0000-00001B000000}"/>
    <cellStyle name="Zły" xfId="15" builtinId="27"/>
  </cellStyles>
  <dxfs count="10">
    <dxf>
      <font>
        <strike val="0"/>
        <color theme="0" tint="-0.14996795556505021"/>
      </font>
    </dxf>
    <dxf>
      <font>
        <strike val="0"/>
        <color theme="0" tint="-0.14996795556505021"/>
      </font>
    </dxf>
    <dxf>
      <font>
        <color rgb="FFD9D9D9"/>
      </font>
    </dxf>
    <dxf>
      <font>
        <strike val="0"/>
        <color theme="0" tint="-0.14996795556505021"/>
      </font>
    </dxf>
    <dxf>
      <font>
        <strike val="0"/>
        <color theme="0" tint="-0.14996795556505021"/>
      </font>
    </dxf>
    <dxf>
      <font>
        <strike val="0"/>
        <color theme="0" tint="-0.14996795556505021"/>
      </font>
    </dxf>
    <dxf>
      <font>
        <strike val="0"/>
        <color theme="0" tint="-0.14996795556505021"/>
      </font>
    </dxf>
    <dxf>
      <font>
        <strike val="0"/>
        <color theme="0" tint="-0.14996795556505021"/>
      </font>
    </dxf>
    <dxf>
      <font>
        <strike val="0"/>
        <color theme="0" tint="-0.14996795556505021"/>
      </font>
    </dxf>
    <dxf>
      <font>
        <strike val="0"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4"/>
  <sheetViews>
    <sheetView tabSelected="1" workbookViewId="0"/>
  </sheetViews>
  <sheetFormatPr defaultColWidth="9" defaultRowHeight="15" x14ac:dyDescent="0.25"/>
  <cols>
    <col min="1" max="1" width="42.25" style="44" bestFit="1" customWidth="1"/>
    <col min="2" max="2" width="25" style="73" bestFit="1" customWidth="1"/>
    <col min="3" max="3" width="12.5" style="73" bestFit="1" customWidth="1"/>
    <col min="4" max="4" width="10.375" style="73" bestFit="1" customWidth="1"/>
    <col min="5" max="5" width="9" style="73"/>
    <col min="6" max="6" width="9" style="44"/>
    <col min="7" max="7" width="13" style="117" bestFit="1" customWidth="1"/>
    <col min="8" max="16384" width="9" style="44"/>
  </cols>
  <sheetData>
    <row r="1" spans="1:7" x14ac:dyDescent="0.25">
      <c r="B1" s="73" t="s">
        <v>1281</v>
      </c>
    </row>
    <row r="2" spans="1:7" x14ac:dyDescent="0.25">
      <c r="A2" s="134" t="s">
        <v>665</v>
      </c>
    </row>
    <row r="4" spans="1:7" x14ac:dyDescent="0.25">
      <c r="A4" s="135" t="s">
        <v>606</v>
      </c>
      <c r="B4" s="136" t="s">
        <v>607</v>
      </c>
    </row>
    <row r="5" spans="1:7" x14ac:dyDescent="0.25">
      <c r="A5" s="119" t="s">
        <v>650</v>
      </c>
      <c r="B5" s="120">
        <f>budynki_i_budowle_gmina!K2+Przepompownie!K2+mienie_ruchome_gmina!K2+sprzęt_elektroniczny_gmina!K2+'Strzeleczki Krapkowicka 59'!K2+biblioteka!K2+gok!K2+gops!K2+gzeas!K2+'sp strzeleczki-Sienkiewicza 37'!K2+'sp strzeleczki-Sienkiewicza 3'!K2+'sp dobra'!K2+'sp komorniki'!K2+'sp racławiczki'!K2+'sp zielina'!K2+'przedszkole strzeleczki'!K2</f>
        <v>84491660.439999998</v>
      </c>
      <c r="F5" s="73"/>
    </row>
    <row r="6" spans="1:7" x14ac:dyDescent="0.25">
      <c r="A6" s="119" t="s">
        <v>653</v>
      </c>
      <c r="B6" s="120">
        <f>budynki_i_budowle_gmina!L2+Przepompownie!L2+mienie_ruchome_gmina!L2+sprzęt_elektroniczny_gmina!L2+'Strzeleczki Krapkowicka 59'!L2+biblioteka!L2+gok!L2+gops!L2+gzeas!L2+'sp strzeleczki-Sienkiewicza 37'!L2+'sp strzeleczki-Sienkiewicza 3'!L2+'sp dobra'!L2+'sp komorniki'!L2+'sp racławiczki'!L2+'sp zielina'!L2+'przedszkole strzeleczki'!L2</f>
        <v>3611248.81</v>
      </c>
    </row>
    <row r="7" spans="1:7" x14ac:dyDescent="0.25">
      <c r="A7" s="119" t="s">
        <v>421</v>
      </c>
      <c r="B7" s="120">
        <f>budynki_i_budowle_gmina!M2+Przepompownie!M2+mienie_ruchome_gmina!M2+sprzęt_elektroniczny_gmina!M2+'Strzeleczki Krapkowicka 59'!M2+biblioteka!M2+gok!M2+gops!M2+gzeas!M2+'sp strzeleczki-Sienkiewicza 37'!M2+'sp strzeleczki-Sienkiewicza 3'!M2+'sp dobra'!M2+'sp komorniki'!M2+'sp racławiczki'!M2+'sp zielina'!M2+'przedszkole strzeleczki'!M2</f>
        <v>2539685.39</v>
      </c>
    </row>
    <row r="8" spans="1:7" x14ac:dyDescent="0.25">
      <c r="A8" s="121" t="s">
        <v>406</v>
      </c>
      <c r="B8" s="120">
        <f>budynki_i_budowle_gmina!N2+Przepompownie!N2+mienie_ruchome_gmina!N2+sprzęt_elektroniczny_gmina!N2+'Strzeleczki Krapkowicka 59'!N2+biblioteka!N2+gok!N2+gops!N2+gzeas!N2+'sp strzeleczki-Sienkiewicza 37'!N2+'sp strzeleczki-Sienkiewicza 3'!N2+'sp dobra'!N2+'sp komorniki'!N2+'sp racławiczki'!N2+'sp zielina'!N2+'przedszkole strzeleczki'!N2</f>
        <v>1278960.1500000001</v>
      </c>
    </row>
    <row r="9" spans="1:7" x14ac:dyDescent="0.25">
      <c r="A9" s="121" t="s">
        <v>407</v>
      </c>
      <c r="B9" s="120">
        <f>budynki_i_budowle_gmina!O2+Przepompownie!O2+mienie_ruchome_gmina!O2+sprzęt_elektroniczny_gmina!O2+'Strzeleczki Krapkowicka 59'!O2+biblioteka!O2+gok!O2+gops!O2+gzeas!O2+'sp strzeleczki-Sienkiewicza 37'!O2+'sp strzeleczki-Sienkiewicza 3'!O2+'sp dobra'!O2+'sp komorniki'!O2+'sp racławiczki'!O2+'sp zielina'!O2+'przedszkole strzeleczki'!O2</f>
        <v>1259062.2800000003</v>
      </c>
    </row>
    <row r="10" spans="1:7" x14ac:dyDescent="0.25">
      <c r="A10" s="122" t="s">
        <v>408</v>
      </c>
      <c r="B10" s="120">
        <f>budynki_i_budowle_gmina!P2+biblioteka!P2+gok!P2+gops!P2+gzeas!P2+'sp strzeleczki-Sienkiewicza 37'!P2+'sp strzeleczki-Sienkiewicza 3'!P2+'sp dobra'!P2+'sp komorniki'!P2+'sp racławiczki'!P2+'sp zielina'!P2+'przedszkole strzeleczki'!P2+mienie_ruchome_gmina!P2+sprzęt_elektroniczny_gmina!P2</f>
        <v>1662.96</v>
      </c>
    </row>
    <row r="11" spans="1:7" x14ac:dyDescent="0.25">
      <c r="A11" s="122" t="s">
        <v>1033</v>
      </c>
      <c r="B11" s="120">
        <f>'sp strzeleczki-Sienkiewicza 3'!S2+'sp dobra'!S2+'sp komorniki'!S2+'sp racławiczki'!S2+'sp zielina'!S2</f>
        <v>209186.91</v>
      </c>
    </row>
    <row r="12" spans="1:7" x14ac:dyDescent="0.25">
      <c r="A12" s="119" t="s">
        <v>651</v>
      </c>
      <c r="B12" s="120">
        <f>budynki_i_budowle_gmina!Q2+Przepompownie!Q2+mienie_ruchome_gmina!Q2+sprzęt_elektroniczny_gmina!Q2+'Strzeleczki Krapkowicka 59'!Q2+biblioteka!Q2+gok!Q2+gops!Q2+gzeas!Q2+'sp strzeleczki-Sienkiewicza 37'!Q2+'sp strzeleczki-Sienkiewicza 3'!Q2+'sp dobra'!Q2+'sp komorniki'!Q2+'sp racławiczki'!Q2+'sp zielina'!Q2+'przedszkole strzeleczki'!Q2</f>
        <v>117489.60000000001</v>
      </c>
    </row>
    <row r="13" spans="1:7" x14ac:dyDescent="0.25">
      <c r="A13" s="119" t="s">
        <v>654</v>
      </c>
      <c r="B13" s="120">
        <f>biblioteka!R2+'sp racławiczki'!R2</f>
        <v>687304.83000000007</v>
      </c>
    </row>
    <row r="14" spans="1:7" x14ac:dyDescent="0.25">
      <c r="G14" s="118"/>
    </row>
  </sheetData>
  <pageMargins left="0.7" right="0.7" top="0.75" bottom="0.75" header="0.3" footer="0.3"/>
  <pageSetup paperSize="9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/>
    <pageSetUpPr fitToPage="1"/>
  </sheetPr>
  <dimension ref="A1:R47"/>
  <sheetViews>
    <sheetView topLeftCell="A34" workbookViewId="0">
      <selection activeCell="G44" sqref="G44"/>
    </sheetView>
  </sheetViews>
  <sheetFormatPr defaultColWidth="9" defaultRowHeight="15" x14ac:dyDescent="0.25"/>
  <cols>
    <col min="1" max="1" width="3.125" style="44" bestFit="1" customWidth="1"/>
    <col min="2" max="2" width="20.75" style="45" bestFit="1" customWidth="1"/>
    <col min="3" max="3" width="27.375" style="45" bestFit="1" customWidth="1"/>
    <col min="4" max="4" width="9" style="44" customWidth="1"/>
    <col min="5" max="5" width="30.875" style="45" customWidth="1"/>
    <col min="6" max="6" width="26.125" style="44" customWidth="1"/>
    <col min="7" max="7" width="12.125" style="46" customWidth="1"/>
    <col min="8" max="8" width="12.25" style="44" customWidth="1"/>
    <col min="9" max="9" width="26.625" style="44" customWidth="1"/>
    <col min="10" max="10" width="13.5" style="44" customWidth="1"/>
    <col min="11" max="18" width="14.125" style="46" customWidth="1"/>
    <col min="19" max="16384" width="9" style="44"/>
  </cols>
  <sheetData>
    <row r="1" spans="1:18" ht="60" x14ac:dyDescent="0.3">
      <c r="A1" s="133" t="s">
        <v>665</v>
      </c>
      <c r="K1" s="193" t="s">
        <v>650</v>
      </c>
      <c r="L1" s="193" t="s">
        <v>653</v>
      </c>
      <c r="M1" s="193" t="s">
        <v>421</v>
      </c>
      <c r="N1" s="193" t="s">
        <v>842</v>
      </c>
      <c r="O1" s="193" t="s">
        <v>843</v>
      </c>
      <c r="P1" s="193" t="s">
        <v>844</v>
      </c>
      <c r="Q1" s="193" t="s">
        <v>651</v>
      </c>
      <c r="R1" s="193" t="s">
        <v>654</v>
      </c>
    </row>
    <row r="2" spans="1:18" ht="15" customHeight="1" x14ac:dyDescent="0.25">
      <c r="B2" s="384" t="s">
        <v>409</v>
      </c>
      <c r="C2" s="384"/>
      <c r="D2" s="384"/>
      <c r="E2" s="384"/>
      <c r="F2" s="384"/>
      <c r="G2" s="384"/>
      <c r="H2" s="384"/>
      <c r="K2" s="194">
        <f>G9</f>
        <v>2733515.42</v>
      </c>
      <c r="L2" s="194">
        <f>G22</f>
        <v>68310.170000000013</v>
      </c>
      <c r="M2" s="194">
        <f>G44</f>
        <v>131506.04999999999</v>
      </c>
      <c r="N2" s="194">
        <f>G45</f>
        <v>102380.34999999998</v>
      </c>
      <c r="O2" s="194">
        <f>G46</f>
        <v>29125.699999999997</v>
      </c>
      <c r="P2" s="194">
        <v>0</v>
      </c>
      <c r="Q2" s="194">
        <f>G12</f>
        <v>34989.599999999999</v>
      </c>
      <c r="R2" s="194"/>
    </row>
    <row r="4" spans="1:18" s="45" customFormat="1" ht="30" x14ac:dyDescent="0.25">
      <c r="A4" s="123" t="s">
        <v>0</v>
      </c>
      <c r="B4" s="123" t="s">
        <v>1</v>
      </c>
      <c r="C4" s="123" t="s">
        <v>162</v>
      </c>
      <c r="D4" s="123" t="s">
        <v>68</v>
      </c>
      <c r="E4" s="123" t="s">
        <v>2</v>
      </c>
      <c r="F4" s="123" t="s">
        <v>410</v>
      </c>
      <c r="G4" s="320" t="s">
        <v>4</v>
      </c>
      <c r="H4" s="123" t="s">
        <v>3</v>
      </c>
      <c r="I4" s="44"/>
      <c r="J4" s="44"/>
      <c r="K4" s="46"/>
      <c r="L4" s="46"/>
      <c r="M4" s="46"/>
      <c r="N4" s="46"/>
      <c r="O4" s="46"/>
      <c r="P4" s="46"/>
      <c r="Q4" s="46"/>
      <c r="R4" s="46"/>
    </row>
    <row r="5" spans="1:18" s="45" customFormat="1" ht="30" x14ac:dyDescent="0.25">
      <c r="A5" s="223">
        <v>1</v>
      </c>
      <c r="B5" s="223" t="s">
        <v>429</v>
      </c>
      <c r="C5" s="223" t="s">
        <v>430</v>
      </c>
      <c r="D5" s="223"/>
      <c r="E5" s="223" t="s">
        <v>431</v>
      </c>
      <c r="F5" s="137" t="s">
        <v>413</v>
      </c>
      <c r="G5" s="321">
        <v>180207.9</v>
      </c>
      <c r="H5" s="137" t="s">
        <v>9</v>
      </c>
      <c r="I5" s="44"/>
      <c r="J5" s="44"/>
      <c r="K5" s="46"/>
      <c r="L5" s="46"/>
      <c r="M5" s="46"/>
      <c r="N5" s="46"/>
      <c r="O5" s="46"/>
      <c r="P5" s="46"/>
      <c r="Q5" s="46"/>
      <c r="R5" s="46"/>
    </row>
    <row r="6" spans="1:18" s="45" customFormat="1" ht="30" x14ac:dyDescent="0.25">
      <c r="A6" s="223">
        <v>2</v>
      </c>
      <c r="B6" s="223" t="s">
        <v>432</v>
      </c>
      <c r="C6" s="223" t="s">
        <v>1169</v>
      </c>
      <c r="D6" s="223"/>
      <c r="E6" s="223" t="s">
        <v>414</v>
      </c>
      <c r="F6" s="137" t="s">
        <v>413</v>
      </c>
      <c r="G6" s="321">
        <v>2100307.52</v>
      </c>
      <c r="H6" s="137" t="s">
        <v>9</v>
      </c>
      <c r="I6" s="44"/>
      <c r="J6" s="44"/>
      <c r="K6" s="46"/>
      <c r="L6" s="46"/>
      <c r="M6" s="46"/>
      <c r="N6" s="46"/>
      <c r="O6" s="46"/>
      <c r="P6" s="46"/>
      <c r="Q6" s="46"/>
      <c r="R6" s="46"/>
    </row>
    <row r="7" spans="1:18" s="45" customFormat="1" x14ac:dyDescent="0.25">
      <c r="A7" s="223">
        <v>3</v>
      </c>
      <c r="B7" s="223" t="s">
        <v>432</v>
      </c>
      <c r="C7" s="223" t="s">
        <v>756</v>
      </c>
      <c r="D7" s="223"/>
      <c r="E7" s="223" t="s">
        <v>433</v>
      </c>
      <c r="F7" s="137" t="s">
        <v>413</v>
      </c>
      <c r="G7" s="321">
        <v>404000</v>
      </c>
      <c r="H7" s="137" t="s">
        <v>9</v>
      </c>
      <c r="I7" s="44"/>
      <c r="J7" s="44"/>
      <c r="K7" s="46"/>
      <c r="L7" s="46"/>
      <c r="M7" s="46"/>
      <c r="N7" s="46"/>
      <c r="O7" s="46"/>
      <c r="P7" s="46"/>
      <c r="Q7" s="46"/>
      <c r="R7" s="46"/>
    </row>
    <row r="8" spans="1:18" s="45" customFormat="1" x14ac:dyDescent="0.25">
      <c r="A8" s="223">
        <v>4</v>
      </c>
      <c r="B8" s="223" t="s">
        <v>432</v>
      </c>
      <c r="C8" s="223" t="s">
        <v>757</v>
      </c>
      <c r="D8" s="223"/>
      <c r="E8" s="223" t="s">
        <v>758</v>
      </c>
      <c r="F8" s="137" t="s">
        <v>413</v>
      </c>
      <c r="G8" s="321">
        <v>49000</v>
      </c>
      <c r="H8" s="137" t="s">
        <v>9</v>
      </c>
      <c r="I8" s="44"/>
      <c r="J8" s="44"/>
      <c r="K8" s="46"/>
      <c r="L8" s="46"/>
      <c r="M8" s="46"/>
      <c r="N8" s="46"/>
      <c r="O8" s="46"/>
      <c r="P8" s="46"/>
      <c r="Q8" s="46"/>
      <c r="R8" s="46"/>
    </row>
    <row r="9" spans="1:18" ht="15" customHeight="1" x14ac:dyDescent="0.25">
      <c r="A9" s="137"/>
      <c r="B9" s="385" t="s">
        <v>411</v>
      </c>
      <c r="C9" s="385"/>
      <c r="D9" s="385"/>
      <c r="E9" s="385"/>
      <c r="F9" s="385"/>
      <c r="G9" s="151">
        <f>SUM(G5:G8)</f>
        <v>2733515.42</v>
      </c>
      <c r="H9" s="137" t="s">
        <v>9</v>
      </c>
    </row>
    <row r="10" spans="1:18" ht="45" x14ac:dyDescent="0.25">
      <c r="A10" s="137">
        <v>5</v>
      </c>
      <c r="B10" s="230" t="s">
        <v>647</v>
      </c>
      <c r="C10" s="223" t="s">
        <v>434</v>
      </c>
      <c r="D10" s="223"/>
      <c r="E10" s="223" t="s">
        <v>20</v>
      </c>
      <c r="F10" s="137" t="s">
        <v>413</v>
      </c>
      <c r="G10" s="321">
        <v>17494.8</v>
      </c>
      <c r="H10" s="137" t="s">
        <v>9</v>
      </c>
    </row>
    <row r="11" spans="1:18" ht="45" x14ac:dyDescent="0.25">
      <c r="A11" s="137">
        <v>6</v>
      </c>
      <c r="B11" s="230" t="s">
        <v>647</v>
      </c>
      <c r="C11" s="223" t="s">
        <v>434</v>
      </c>
      <c r="D11" s="223"/>
      <c r="E11" s="13" t="s">
        <v>1322</v>
      </c>
      <c r="F11" s="137" t="s">
        <v>413</v>
      </c>
      <c r="G11" s="321">
        <v>17494.8</v>
      </c>
      <c r="H11" s="137" t="s">
        <v>9</v>
      </c>
      <c r="I11" s="369"/>
    </row>
    <row r="12" spans="1:18" x14ac:dyDescent="0.25">
      <c r="A12" s="137"/>
      <c r="B12" s="358"/>
      <c r="C12" s="385" t="s">
        <v>605</v>
      </c>
      <c r="D12" s="385"/>
      <c r="E12" s="385"/>
      <c r="F12" s="385"/>
      <c r="G12" s="151">
        <f>SUM(G10:G11)</f>
        <v>34989.599999999999</v>
      </c>
      <c r="H12" s="137" t="s">
        <v>9</v>
      </c>
    </row>
    <row r="13" spans="1:18" x14ac:dyDescent="0.25">
      <c r="A13" s="137">
        <v>7</v>
      </c>
      <c r="B13" s="141" t="s">
        <v>435</v>
      </c>
      <c r="C13" s="141" t="s">
        <v>759</v>
      </c>
      <c r="D13" s="137">
        <v>2007</v>
      </c>
      <c r="E13" s="223" t="s">
        <v>433</v>
      </c>
      <c r="F13" s="137" t="s">
        <v>413</v>
      </c>
      <c r="G13" s="148">
        <v>4666.54</v>
      </c>
      <c r="H13" s="137" t="s">
        <v>9</v>
      </c>
    </row>
    <row r="14" spans="1:18" ht="30" x14ac:dyDescent="0.25">
      <c r="A14" s="137">
        <v>8</v>
      </c>
      <c r="B14" s="141" t="s">
        <v>436</v>
      </c>
      <c r="C14" s="141" t="s">
        <v>436</v>
      </c>
      <c r="D14" s="137">
        <v>2009</v>
      </c>
      <c r="E14" s="223" t="s">
        <v>20</v>
      </c>
      <c r="F14" s="137" t="s">
        <v>413</v>
      </c>
      <c r="G14" s="148">
        <v>6180.52</v>
      </c>
      <c r="H14" s="137" t="s">
        <v>9</v>
      </c>
    </row>
    <row r="15" spans="1:18" ht="30" x14ac:dyDescent="0.25">
      <c r="A15" s="137">
        <v>9</v>
      </c>
      <c r="B15" s="141" t="s">
        <v>437</v>
      </c>
      <c r="C15" s="141" t="s">
        <v>760</v>
      </c>
      <c r="D15" s="137">
        <v>2007</v>
      </c>
      <c r="E15" s="223" t="s">
        <v>433</v>
      </c>
      <c r="F15" s="137" t="s">
        <v>413</v>
      </c>
      <c r="G15" s="148">
        <v>7252.8</v>
      </c>
      <c r="H15" s="137" t="s">
        <v>9</v>
      </c>
    </row>
    <row r="16" spans="1:18" x14ac:dyDescent="0.25">
      <c r="A16" s="137">
        <v>10</v>
      </c>
      <c r="B16" s="141" t="s">
        <v>438</v>
      </c>
      <c r="C16" s="141" t="s">
        <v>761</v>
      </c>
      <c r="D16" s="137">
        <v>2006</v>
      </c>
      <c r="E16" s="141" t="s">
        <v>439</v>
      </c>
      <c r="F16" s="137" t="s">
        <v>413</v>
      </c>
      <c r="G16" s="148">
        <v>5116.5</v>
      </c>
      <c r="H16" s="137" t="s">
        <v>9</v>
      </c>
    </row>
    <row r="17" spans="1:10" x14ac:dyDescent="0.25">
      <c r="A17" s="137">
        <v>11</v>
      </c>
      <c r="B17" s="141" t="s">
        <v>440</v>
      </c>
      <c r="C17" s="141" t="s">
        <v>762</v>
      </c>
      <c r="D17" s="137">
        <v>2010</v>
      </c>
      <c r="E17" s="141" t="s">
        <v>441</v>
      </c>
      <c r="F17" s="137" t="s">
        <v>413</v>
      </c>
      <c r="G17" s="148">
        <v>15000</v>
      </c>
      <c r="H17" s="137" t="s">
        <v>9</v>
      </c>
    </row>
    <row r="18" spans="1:10" ht="30" x14ac:dyDescent="0.25">
      <c r="A18" s="137">
        <v>12</v>
      </c>
      <c r="B18" s="141" t="s">
        <v>442</v>
      </c>
      <c r="C18" s="141" t="s">
        <v>763</v>
      </c>
      <c r="D18" s="137">
        <v>2011</v>
      </c>
      <c r="E18" s="141" t="s">
        <v>443</v>
      </c>
      <c r="F18" s="137" t="s">
        <v>413</v>
      </c>
      <c r="G18" s="148">
        <v>5640.01</v>
      </c>
      <c r="H18" s="137" t="s">
        <v>9</v>
      </c>
    </row>
    <row r="19" spans="1:10" ht="30" x14ac:dyDescent="0.25">
      <c r="A19" s="137">
        <v>13</v>
      </c>
      <c r="B19" s="141" t="s">
        <v>444</v>
      </c>
      <c r="C19" s="141" t="s">
        <v>764</v>
      </c>
      <c r="D19" s="137">
        <v>2010</v>
      </c>
      <c r="E19" s="141" t="s">
        <v>445</v>
      </c>
      <c r="F19" s="137" t="s">
        <v>413</v>
      </c>
      <c r="G19" s="148">
        <v>5813.3</v>
      </c>
      <c r="H19" s="137" t="s">
        <v>9</v>
      </c>
    </row>
    <row r="20" spans="1:10" x14ac:dyDescent="0.25">
      <c r="A20" s="137">
        <v>14</v>
      </c>
      <c r="B20" s="141" t="s">
        <v>446</v>
      </c>
      <c r="C20" s="141" t="s">
        <v>765</v>
      </c>
      <c r="D20" s="137">
        <v>2011</v>
      </c>
      <c r="E20" s="141" t="s">
        <v>766</v>
      </c>
      <c r="F20" s="137" t="s">
        <v>413</v>
      </c>
      <c r="G20" s="148">
        <v>7632</v>
      </c>
      <c r="H20" s="137" t="s">
        <v>9</v>
      </c>
    </row>
    <row r="21" spans="1:10" x14ac:dyDescent="0.25">
      <c r="A21" s="137">
        <v>15</v>
      </c>
      <c r="B21" s="231" t="s">
        <v>1117</v>
      </c>
      <c r="C21" s="230"/>
      <c r="D21" s="230">
        <v>2020</v>
      </c>
      <c r="E21" s="231" t="s">
        <v>1118</v>
      </c>
      <c r="F21" s="230" t="s">
        <v>413</v>
      </c>
      <c r="G21" s="148">
        <v>11008.5</v>
      </c>
      <c r="H21" s="137" t="s">
        <v>9</v>
      </c>
    </row>
    <row r="22" spans="1:10" x14ac:dyDescent="0.25">
      <c r="A22" s="137"/>
      <c r="B22" s="385" t="s">
        <v>420</v>
      </c>
      <c r="C22" s="385"/>
      <c r="D22" s="385"/>
      <c r="E22" s="385"/>
      <c r="F22" s="385"/>
      <c r="G22" s="151">
        <f>SUM(G13:G21)</f>
        <v>68310.170000000013</v>
      </c>
      <c r="H22" s="137"/>
    </row>
    <row r="23" spans="1:10" ht="15.75" x14ac:dyDescent="0.25">
      <c r="A23" s="387" t="s">
        <v>32</v>
      </c>
      <c r="B23" s="387"/>
      <c r="C23" s="387"/>
      <c r="D23" s="387"/>
      <c r="E23" s="387"/>
      <c r="F23" s="387"/>
      <c r="G23" s="322">
        <f>SUM(G22,G12,G9)</f>
        <v>2836815.19</v>
      </c>
      <c r="H23" s="48"/>
    </row>
    <row r="24" spans="1:10" x14ac:dyDescent="0.25">
      <c r="B24" s="384" t="s">
        <v>421</v>
      </c>
      <c r="C24" s="384"/>
      <c r="D24" s="384"/>
      <c r="E24" s="384"/>
      <c r="F24" s="384"/>
      <c r="G24" s="384"/>
      <c r="H24" s="384"/>
    </row>
    <row r="25" spans="1:10" x14ac:dyDescent="0.25">
      <c r="J25" s="44" t="s">
        <v>656</v>
      </c>
    </row>
    <row r="26" spans="1:10" ht="30" x14ac:dyDescent="0.25">
      <c r="A26" s="123" t="s">
        <v>0</v>
      </c>
      <c r="B26" s="123" t="s">
        <v>1</v>
      </c>
      <c r="C26" s="123" t="s">
        <v>162</v>
      </c>
      <c r="D26" s="123" t="s">
        <v>68</v>
      </c>
      <c r="E26" s="123" t="s">
        <v>2</v>
      </c>
      <c r="F26" s="123" t="s">
        <v>410</v>
      </c>
      <c r="G26" s="320" t="s">
        <v>4</v>
      </c>
      <c r="H26" s="123" t="s">
        <v>3</v>
      </c>
      <c r="I26" s="213" t="s">
        <v>405</v>
      </c>
      <c r="J26" s="44" t="s">
        <v>657</v>
      </c>
    </row>
    <row r="27" spans="1:10" x14ac:dyDescent="0.25">
      <c r="A27" s="223">
        <v>16</v>
      </c>
      <c r="B27" s="223" t="s">
        <v>447</v>
      </c>
      <c r="C27" s="223" t="s">
        <v>447</v>
      </c>
      <c r="D27" s="223">
        <v>1998</v>
      </c>
      <c r="E27" s="223" t="s">
        <v>20</v>
      </c>
      <c r="F27" s="137" t="s">
        <v>413</v>
      </c>
      <c r="G27" s="321">
        <v>62352.02</v>
      </c>
      <c r="H27" s="137" t="s">
        <v>163</v>
      </c>
      <c r="I27" s="44" t="s">
        <v>403</v>
      </c>
      <c r="J27" s="44" t="s">
        <v>655</v>
      </c>
    </row>
    <row r="28" spans="1:10" x14ac:dyDescent="0.25">
      <c r="A28" s="223">
        <v>17</v>
      </c>
      <c r="B28" s="223" t="s">
        <v>449</v>
      </c>
      <c r="C28" s="223" t="s">
        <v>449</v>
      </c>
      <c r="D28" s="223">
        <v>2009</v>
      </c>
      <c r="E28" s="223" t="s">
        <v>758</v>
      </c>
      <c r="F28" s="137" t="s">
        <v>413</v>
      </c>
      <c r="G28" s="321">
        <v>2416.9899999999998</v>
      </c>
      <c r="H28" s="137" t="s">
        <v>163</v>
      </c>
      <c r="I28" s="44" t="s">
        <v>404</v>
      </c>
    </row>
    <row r="29" spans="1:10" ht="30" x14ac:dyDescent="0.25">
      <c r="A29" s="223">
        <v>18</v>
      </c>
      <c r="B29" s="141" t="s">
        <v>450</v>
      </c>
      <c r="C29" s="141" t="s">
        <v>450</v>
      </c>
      <c r="D29" s="137">
        <v>2014</v>
      </c>
      <c r="E29" s="141" t="s">
        <v>451</v>
      </c>
      <c r="F29" s="137" t="s">
        <v>413</v>
      </c>
      <c r="G29" s="150">
        <v>3759.96</v>
      </c>
      <c r="H29" s="137" t="s">
        <v>163</v>
      </c>
      <c r="I29" s="44" t="s">
        <v>403</v>
      </c>
    </row>
    <row r="30" spans="1:10" x14ac:dyDescent="0.25">
      <c r="A30" s="223">
        <v>19</v>
      </c>
      <c r="B30" s="141" t="s">
        <v>447</v>
      </c>
      <c r="C30" s="141" t="s">
        <v>767</v>
      </c>
      <c r="D30" s="137">
        <v>2015</v>
      </c>
      <c r="E30" s="141" t="s">
        <v>768</v>
      </c>
      <c r="F30" s="137" t="s">
        <v>413</v>
      </c>
      <c r="G30" s="150">
        <v>4480</v>
      </c>
      <c r="H30" s="137" t="s">
        <v>163</v>
      </c>
      <c r="I30" s="44" t="s">
        <v>403</v>
      </c>
    </row>
    <row r="31" spans="1:10" x14ac:dyDescent="0.25">
      <c r="A31" s="223">
        <v>20</v>
      </c>
      <c r="B31" s="141" t="s">
        <v>542</v>
      </c>
      <c r="C31" s="141" t="s">
        <v>769</v>
      </c>
      <c r="D31" s="137">
        <v>2017</v>
      </c>
      <c r="E31" s="141" t="s">
        <v>441</v>
      </c>
      <c r="F31" s="137" t="s">
        <v>413</v>
      </c>
      <c r="G31" s="150">
        <v>1010.79</v>
      </c>
      <c r="H31" s="137" t="s">
        <v>163</v>
      </c>
      <c r="I31" s="44" t="s">
        <v>403</v>
      </c>
    </row>
    <row r="32" spans="1:10" x14ac:dyDescent="0.25">
      <c r="A32" s="223">
        <v>21</v>
      </c>
      <c r="B32" s="141" t="s">
        <v>542</v>
      </c>
      <c r="C32" s="141" t="s">
        <v>769</v>
      </c>
      <c r="D32" s="137">
        <v>2017</v>
      </c>
      <c r="E32" s="141" t="s">
        <v>441</v>
      </c>
      <c r="F32" s="137" t="s">
        <v>413</v>
      </c>
      <c r="G32" s="150">
        <v>1010.79</v>
      </c>
      <c r="H32" s="137" t="s">
        <v>163</v>
      </c>
      <c r="I32" s="44" t="s">
        <v>403</v>
      </c>
    </row>
    <row r="33" spans="1:9" x14ac:dyDescent="0.25">
      <c r="A33" s="223">
        <v>22</v>
      </c>
      <c r="B33" s="141" t="s">
        <v>542</v>
      </c>
      <c r="C33" s="141" t="s">
        <v>769</v>
      </c>
      <c r="D33" s="137">
        <v>2017</v>
      </c>
      <c r="E33" s="13" t="s">
        <v>1323</v>
      </c>
      <c r="F33" s="137" t="s">
        <v>413</v>
      </c>
      <c r="G33" s="150">
        <v>1010.79</v>
      </c>
      <c r="H33" s="137" t="s">
        <v>163</v>
      </c>
      <c r="I33" s="369" t="s">
        <v>403</v>
      </c>
    </row>
    <row r="34" spans="1:9" x14ac:dyDescent="0.25">
      <c r="A34" s="223">
        <v>23</v>
      </c>
      <c r="B34" s="141" t="s">
        <v>1034</v>
      </c>
      <c r="C34" s="141" t="s">
        <v>1035</v>
      </c>
      <c r="D34" s="137">
        <v>2019</v>
      </c>
      <c r="E34" s="141" t="s">
        <v>451</v>
      </c>
      <c r="F34" s="137" t="s">
        <v>413</v>
      </c>
      <c r="G34" s="150">
        <v>1499</v>
      </c>
      <c r="H34" s="137" t="s">
        <v>163</v>
      </c>
      <c r="I34" s="44" t="s">
        <v>1051</v>
      </c>
    </row>
    <row r="35" spans="1:9" x14ac:dyDescent="0.25">
      <c r="A35" s="223">
        <v>24</v>
      </c>
      <c r="B35" s="141" t="s">
        <v>1036</v>
      </c>
      <c r="C35" s="141" t="s">
        <v>1037</v>
      </c>
      <c r="D35" s="137">
        <v>2020</v>
      </c>
      <c r="E35" s="141" t="s">
        <v>441</v>
      </c>
      <c r="F35" s="137" t="s">
        <v>413</v>
      </c>
      <c r="G35" s="150">
        <v>3924</v>
      </c>
      <c r="H35" s="137" t="s">
        <v>163</v>
      </c>
      <c r="I35" s="44" t="s">
        <v>1052</v>
      </c>
    </row>
    <row r="36" spans="1:9" x14ac:dyDescent="0.25">
      <c r="A36" s="223">
        <v>25</v>
      </c>
      <c r="B36" s="141" t="s">
        <v>813</v>
      </c>
      <c r="C36" s="141" t="s">
        <v>1038</v>
      </c>
      <c r="D36" s="137">
        <v>2020</v>
      </c>
      <c r="E36" s="141" t="s">
        <v>1039</v>
      </c>
      <c r="F36" s="137" t="s">
        <v>413</v>
      </c>
      <c r="G36" s="150">
        <v>1149</v>
      </c>
      <c r="H36" s="137" t="s">
        <v>163</v>
      </c>
      <c r="I36" s="44" t="s">
        <v>1052</v>
      </c>
    </row>
    <row r="37" spans="1:9" ht="60" x14ac:dyDescent="0.25">
      <c r="A37" s="223">
        <v>26</v>
      </c>
      <c r="B37" s="141" t="s">
        <v>1040</v>
      </c>
      <c r="C37" s="141" t="s">
        <v>1041</v>
      </c>
      <c r="D37" s="137">
        <v>2020</v>
      </c>
      <c r="E37" s="141" t="s">
        <v>1042</v>
      </c>
      <c r="F37" s="137" t="s">
        <v>1043</v>
      </c>
      <c r="G37" s="150">
        <v>8106</v>
      </c>
      <c r="H37" s="137" t="s">
        <v>163</v>
      </c>
      <c r="I37" s="44" t="s">
        <v>1052</v>
      </c>
    </row>
    <row r="38" spans="1:9" ht="30" x14ac:dyDescent="0.25">
      <c r="A38" s="223">
        <v>27</v>
      </c>
      <c r="B38" s="141" t="s">
        <v>1044</v>
      </c>
      <c r="C38" s="141" t="s">
        <v>1045</v>
      </c>
      <c r="D38" s="137">
        <v>2020</v>
      </c>
      <c r="E38" s="141" t="s">
        <v>1042</v>
      </c>
      <c r="F38" s="137" t="s">
        <v>1043</v>
      </c>
      <c r="G38" s="150">
        <v>4330</v>
      </c>
      <c r="H38" s="137" t="s">
        <v>163</v>
      </c>
      <c r="I38" s="44" t="s">
        <v>1052</v>
      </c>
    </row>
    <row r="39" spans="1:9" x14ac:dyDescent="0.25">
      <c r="A39" s="223">
        <v>28</v>
      </c>
      <c r="B39" s="141" t="s">
        <v>1046</v>
      </c>
      <c r="C39" s="141" t="s">
        <v>1047</v>
      </c>
      <c r="D39" s="137">
        <v>2020</v>
      </c>
      <c r="E39" s="223" t="s">
        <v>414</v>
      </c>
      <c r="F39" s="137" t="s">
        <v>1043</v>
      </c>
      <c r="G39" s="150">
        <v>5350</v>
      </c>
      <c r="H39" s="137" t="s">
        <v>163</v>
      </c>
      <c r="I39" s="44" t="s">
        <v>1052</v>
      </c>
    </row>
    <row r="40" spans="1:9" ht="30" x14ac:dyDescent="0.25">
      <c r="A40" s="223">
        <v>29</v>
      </c>
      <c r="B40" s="141" t="s">
        <v>1048</v>
      </c>
      <c r="C40" s="141" t="s">
        <v>1049</v>
      </c>
      <c r="D40" s="137">
        <v>2020</v>
      </c>
      <c r="E40" s="141" t="s">
        <v>1050</v>
      </c>
      <c r="F40" s="137" t="s">
        <v>413</v>
      </c>
      <c r="G40" s="150">
        <v>3500</v>
      </c>
      <c r="H40" s="137" t="s">
        <v>163</v>
      </c>
      <c r="I40" s="44" t="s">
        <v>1051</v>
      </c>
    </row>
    <row r="41" spans="1:9" ht="120" x14ac:dyDescent="0.25">
      <c r="A41" s="223">
        <v>30</v>
      </c>
      <c r="B41" s="440" t="s">
        <v>1324</v>
      </c>
      <c r="C41" s="440" t="s">
        <v>1325</v>
      </c>
      <c r="D41" s="441">
        <v>2022</v>
      </c>
      <c r="E41" s="440" t="s">
        <v>1326</v>
      </c>
      <c r="F41" s="441" t="s">
        <v>1043</v>
      </c>
      <c r="G41" s="451">
        <v>21958</v>
      </c>
      <c r="H41" s="137" t="s">
        <v>163</v>
      </c>
      <c r="I41" s="44" t="s">
        <v>403</v>
      </c>
    </row>
    <row r="42" spans="1:9" ht="30" x14ac:dyDescent="0.25">
      <c r="A42" s="223">
        <v>31</v>
      </c>
      <c r="B42" s="440" t="s">
        <v>1327</v>
      </c>
      <c r="C42" s="440" t="s">
        <v>1328</v>
      </c>
      <c r="D42" s="441">
        <v>2016</v>
      </c>
      <c r="E42" s="440" t="s">
        <v>1329</v>
      </c>
      <c r="F42" s="441" t="s">
        <v>1043</v>
      </c>
      <c r="G42" s="451">
        <v>1799</v>
      </c>
      <c r="H42" s="137" t="s">
        <v>163</v>
      </c>
      <c r="I42" s="44" t="s">
        <v>403</v>
      </c>
    </row>
    <row r="43" spans="1:9" ht="30" x14ac:dyDescent="0.25">
      <c r="A43" s="223">
        <v>32</v>
      </c>
      <c r="B43" s="440" t="s">
        <v>1152</v>
      </c>
      <c r="C43" s="440" t="s">
        <v>1330</v>
      </c>
      <c r="D43" s="441">
        <v>2017</v>
      </c>
      <c r="E43" s="440" t="s">
        <v>1331</v>
      </c>
      <c r="F43" s="441" t="s">
        <v>1043</v>
      </c>
      <c r="G43" s="451">
        <v>3849.71</v>
      </c>
      <c r="H43" s="137" t="s">
        <v>163</v>
      </c>
      <c r="I43" s="44" t="s">
        <v>404</v>
      </c>
    </row>
    <row r="44" spans="1:9" ht="15.75" x14ac:dyDescent="0.25">
      <c r="A44" s="8"/>
      <c r="B44" s="383" t="s">
        <v>32</v>
      </c>
      <c r="C44" s="383"/>
      <c r="D44" s="383"/>
      <c r="E44" s="383"/>
      <c r="F44" s="383"/>
      <c r="G44" s="192">
        <f>SUM(G27:G43)</f>
        <v>131506.04999999999</v>
      </c>
      <c r="H44" s="8"/>
    </row>
    <row r="45" spans="1:9" ht="15.75" x14ac:dyDescent="0.25">
      <c r="A45" s="13"/>
      <c r="B45" s="15"/>
      <c r="C45" s="15"/>
      <c r="D45" s="15"/>
      <c r="E45" s="191"/>
      <c r="F45" s="15" t="s">
        <v>406</v>
      </c>
      <c r="G45" s="327">
        <f>SUMIF(I27:I43,"s",G27:G43)</f>
        <v>102380.34999999998</v>
      </c>
      <c r="H45" s="13"/>
    </row>
    <row r="46" spans="1:9" ht="15.75" x14ac:dyDescent="0.25">
      <c r="B46" s="5"/>
      <c r="C46" s="5"/>
      <c r="D46" s="5"/>
      <c r="E46" s="152"/>
      <c r="F46" s="5" t="s">
        <v>407</v>
      </c>
      <c r="G46" s="315">
        <f>SUMIF(I27:I43,"p",G27:G43)</f>
        <v>29125.699999999997</v>
      </c>
    </row>
    <row r="47" spans="1:9" ht="30" x14ac:dyDescent="0.25">
      <c r="B47" s="45" t="s">
        <v>666</v>
      </c>
      <c r="F47" s="50" t="s">
        <v>408</v>
      </c>
      <c r="G47" s="315">
        <v>0</v>
      </c>
    </row>
  </sheetData>
  <mergeCells count="7">
    <mergeCell ref="B44:F44"/>
    <mergeCell ref="B2:H2"/>
    <mergeCell ref="B9:F9"/>
    <mergeCell ref="C12:F12"/>
    <mergeCell ref="B22:F22"/>
    <mergeCell ref="A23:F23"/>
    <mergeCell ref="B24:H24"/>
  </mergeCells>
  <pageMargins left="0.70866141732283472" right="0.70866141732283472" top="0.74803149606299213" bottom="0.74803149606299213" header="0.31496062992125984" footer="0.31496062992125984"/>
  <pageSetup paperSize="9" scale="64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/>
  </sheetPr>
  <dimension ref="A1:R55"/>
  <sheetViews>
    <sheetView topLeftCell="A25" workbookViewId="0">
      <selection activeCell="B15" sqref="B15"/>
    </sheetView>
  </sheetViews>
  <sheetFormatPr defaultColWidth="9" defaultRowHeight="15" x14ac:dyDescent="0.25"/>
  <cols>
    <col min="1" max="1" width="3.125" style="44" bestFit="1" customWidth="1"/>
    <col min="2" max="2" width="20.75" style="45" bestFit="1" customWidth="1"/>
    <col min="3" max="3" width="27.375" style="45" bestFit="1" customWidth="1"/>
    <col min="4" max="4" width="12.375" style="44" customWidth="1"/>
    <col min="5" max="5" width="36.5" style="44" customWidth="1"/>
    <col min="6" max="6" width="26.125" style="44" customWidth="1"/>
    <col min="7" max="7" width="12.125" style="46" customWidth="1"/>
    <col min="8" max="8" width="12.25" style="44" customWidth="1"/>
    <col min="9" max="9" width="11.5" style="44" customWidth="1"/>
    <col min="10" max="10" width="9" style="44"/>
    <col min="11" max="18" width="14.125" style="46" customWidth="1"/>
    <col min="19" max="16384" width="9" style="44"/>
  </cols>
  <sheetData>
    <row r="1" spans="1:18" ht="60" x14ac:dyDescent="0.3">
      <c r="A1" s="133" t="s">
        <v>665</v>
      </c>
      <c r="K1" s="193" t="s">
        <v>650</v>
      </c>
      <c r="L1" s="193" t="s">
        <v>653</v>
      </c>
      <c r="M1" s="193" t="s">
        <v>421</v>
      </c>
      <c r="N1" s="193" t="s">
        <v>842</v>
      </c>
      <c r="O1" s="193" t="s">
        <v>843</v>
      </c>
      <c r="P1" s="193" t="s">
        <v>844</v>
      </c>
      <c r="Q1" s="193" t="s">
        <v>651</v>
      </c>
      <c r="R1" s="193" t="s">
        <v>654</v>
      </c>
    </row>
    <row r="2" spans="1:18" x14ac:dyDescent="0.25">
      <c r="B2" s="384" t="s">
        <v>452</v>
      </c>
      <c r="C2" s="384"/>
      <c r="D2" s="384"/>
      <c r="E2" s="384"/>
      <c r="F2" s="384"/>
      <c r="G2" s="384"/>
      <c r="H2" s="384"/>
      <c r="K2" s="194"/>
      <c r="L2" s="194">
        <f>G13</f>
        <v>48882.039999999994</v>
      </c>
      <c r="M2" s="194">
        <f>G52</f>
        <v>61017.369999999995</v>
      </c>
      <c r="N2" s="194">
        <f>G53</f>
        <v>58689.09</v>
      </c>
      <c r="O2" s="194">
        <f>G54</f>
        <v>2328.2799999999997</v>
      </c>
      <c r="P2" s="194">
        <v>0</v>
      </c>
      <c r="Q2" s="194"/>
      <c r="R2" s="194"/>
    </row>
    <row r="4" spans="1:18" s="45" customFormat="1" ht="30" x14ac:dyDescent="0.25">
      <c r="A4" s="123" t="s">
        <v>0</v>
      </c>
      <c r="B4" s="123" t="s">
        <v>1</v>
      </c>
      <c r="C4" s="123" t="s">
        <v>162</v>
      </c>
      <c r="D4" s="123" t="s">
        <v>68</v>
      </c>
      <c r="E4" s="123" t="s">
        <v>2</v>
      </c>
      <c r="F4" s="123" t="s">
        <v>410</v>
      </c>
      <c r="G4" s="320" t="s">
        <v>4</v>
      </c>
      <c r="H4" s="123" t="s">
        <v>3</v>
      </c>
      <c r="K4" s="46"/>
      <c r="L4" s="46"/>
      <c r="M4" s="46"/>
      <c r="N4" s="46"/>
      <c r="O4" s="46"/>
      <c r="P4" s="46"/>
      <c r="Q4" s="46"/>
      <c r="R4" s="46"/>
    </row>
    <row r="5" spans="1:18" x14ac:dyDescent="0.25">
      <c r="A5" s="205">
        <v>1</v>
      </c>
      <c r="B5" s="328" t="s">
        <v>453</v>
      </c>
      <c r="C5" s="328"/>
      <c r="D5" s="205"/>
      <c r="E5" s="205" t="s">
        <v>20</v>
      </c>
      <c r="F5" s="205" t="s">
        <v>413</v>
      </c>
      <c r="G5" s="329">
        <v>25128.51</v>
      </c>
      <c r="H5" s="205" t="s">
        <v>9</v>
      </c>
    </row>
    <row r="6" spans="1:18" x14ac:dyDescent="0.25">
      <c r="A6" s="143">
        <v>2</v>
      </c>
      <c r="B6" s="143" t="s">
        <v>856</v>
      </c>
      <c r="C6" s="143"/>
      <c r="D6" s="144">
        <v>43768</v>
      </c>
      <c r="E6" s="370" t="s">
        <v>20</v>
      </c>
      <c r="F6" s="370" t="s">
        <v>424</v>
      </c>
      <c r="G6" s="146">
        <v>9963</v>
      </c>
      <c r="H6" s="143" t="s">
        <v>9</v>
      </c>
    </row>
    <row r="7" spans="1:18" x14ac:dyDescent="0.25">
      <c r="A7" s="205">
        <v>3</v>
      </c>
      <c r="B7" s="143" t="s">
        <v>454</v>
      </c>
      <c r="C7" s="143" t="s">
        <v>827</v>
      </c>
      <c r="D7" s="144">
        <v>44078</v>
      </c>
      <c r="E7" s="218" t="s">
        <v>20</v>
      </c>
      <c r="F7" s="218" t="s">
        <v>424</v>
      </c>
      <c r="G7" s="146">
        <v>1068.9000000000001</v>
      </c>
      <c r="H7" s="143" t="s">
        <v>455</v>
      </c>
    </row>
    <row r="8" spans="1:18" x14ac:dyDescent="0.25">
      <c r="A8" s="143">
        <v>4</v>
      </c>
      <c r="B8" s="143" t="s">
        <v>936</v>
      </c>
      <c r="C8" s="143"/>
      <c r="D8" s="144">
        <v>43860</v>
      </c>
      <c r="E8" s="218" t="s">
        <v>20</v>
      </c>
      <c r="F8" s="218" t="s">
        <v>424</v>
      </c>
      <c r="G8" s="146">
        <v>5166</v>
      </c>
      <c r="H8" s="143" t="s">
        <v>455</v>
      </c>
    </row>
    <row r="9" spans="1:18" x14ac:dyDescent="0.25">
      <c r="A9" s="372">
        <v>5</v>
      </c>
      <c r="B9" s="143" t="s">
        <v>1396</v>
      </c>
      <c r="C9" s="143" t="s">
        <v>1397</v>
      </c>
      <c r="D9" s="144">
        <v>45278</v>
      </c>
      <c r="E9" s="218" t="s">
        <v>20</v>
      </c>
      <c r="F9" s="218" t="s">
        <v>36</v>
      </c>
      <c r="G9" s="146">
        <v>1499</v>
      </c>
      <c r="H9" s="143" t="s">
        <v>9</v>
      </c>
    </row>
    <row r="10" spans="1:18" x14ac:dyDescent="0.25">
      <c r="A10" s="143">
        <v>6</v>
      </c>
      <c r="B10" s="143" t="s">
        <v>453</v>
      </c>
      <c r="C10" s="143"/>
      <c r="D10" s="144"/>
      <c r="E10" s="218" t="s">
        <v>20</v>
      </c>
      <c r="F10" s="218" t="s">
        <v>1043</v>
      </c>
      <c r="G10" s="146">
        <v>2256.64</v>
      </c>
      <c r="H10" s="143" t="s">
        <v>9</v>
      </c>
    </row>
    <row r="11" spans="1:18" x14ac:dyDescent="0.25">
      <c r="A11" s="372">
        <v>7</v>
      </c>
      <c r="B11" s="143" t="s">
        <v>1404</v>
      </c>
      <c r="C11" s="143" t="s">
        <v>1405</v>
      </c>
      <c r="D11" s="144">
        <v>45532</v>
      </c>
      <c r="E11" s="218" t="s">
        <v>20</v>
      </c>
      <c r="F11" s="218" t="s">
        <v>1043</v>
      </c>
      <c r="G11" s="146">
        <v>3799.99</v>
      </c>
      <c r="H11" s="143" t="s">
        <v>9</v>
      </c>
    </row>
    <row r="12" spans="1:18" x14ac:dyDescent="0.25">
      <c r="A12" s="48"/>
      <c r="B12" s="386" t="s">
        <v>420</v>
      </c>
      <c r="C12" s="386"/>
      <c r="D12" s="386"/>
      <c r="E12" s="386"/>
      <c r="F12" s="386"/>
      <c r="G12" s="6">
        <f>SUM(G5:G11)</f>
        <v>48882.039999999994</v>
      </c>
      <c r="H12" s="48"/>
      <c r="I12" s="239"/>
    </row>
    <row r="13" spans="1:18" ht="15.75" x14ac:dyDescent="0.25">
      <c r="A13" s="387" t="s">
        <v>32</v>
      </c>
      <c r="B13" s="387"/>
      <c r="C13" s="387"/>
      <c r="D13" s="387"/>
      <c r="E13" s="387"/>
      <c r="F13" s="387"/>
      <c r="G13" s="322">
        <f>SUM(G12)</f>
        <v>48882.039999999994</v>
      </c>
      <c r="H13" s="48"/>
      <c r="I13" s="239"/>
    </row>
    <row r="14" spans="1:18" ht="15.75" x14ac:dyDescent="0.25">
      <c r="A14" s="5"/>
      <c r="B14" s="5"/>
      <c r="C14" s="5"/>
      <c r="D14" s="5"/>
      <c r="E14" s="5"/>
      <c r="F14" s="5"/>
      <c r="G14" s="371"/>
    </row>
    <row r="15" spans="1:18" ht="15.75" x14ac:dyDescent="0.25">
      <c r="A15" s="5"/>
      <c r="B15" s="5"/>
      <c r="C15" s="5"/>
      <c r="D15" s="5"/>
      <c r="E15" s="5"/>
      <c r="F15" s="5"/>
      <c r="G15" s="10"/>
    </row>
    <row r="16" spans="1:18" x14ac:dyDescent="0.25">
      <c r="B16" s="384" t="s">
        <v>421</v>
      </c>
      <c r="C16" s="384"/>
      <c r="D16" s="384"/>
      <c r="E16" s="384"/>
      <c r="F16" s="384"/>
      <c r="G16" s="384"/>
      <c r="H16" s="384"/>
      <c r="J16" s="44" t="s">
        <v>656</v>
      </c>
    </row>
    <row r="17" spans="1:10" x14ac:dyDescent="0.25">
      <c r="J17" s="44" t="s">
        <v>657</v>
      </c>
    </row>
    <row r="18" spans="1:10" ht="30" x14ac:dyDescent="0.25">
      <c r="A18" s="123" t="s">
        <v>0</v>
      </c>
      <c r="B18" s="123" t="s">
        <v>1</v>
      </c>
      <c r="C18" s="123" t="s">
        <v>162</v>
      </c>
      <c r="D18" s="123" t="s">
        <v>68</v>
      </c>
      <c r="E18" s="123" t="s">
        <v>2</v>
      </c>
      <c r="F18" s="123" t="s">
        <v>410</v>
      </c>
      <c r="G18" s="320" t="s">
        <v>4</v>
      </c>
      <c r="H18" s="123" t="s">
        <v>3</v>
      </c>
      <c r="I18" s="123" t="s">
        <v>405</v>
      </c>
      <c r="J18" s="44" t="s">
        <v>655</v>
      </c>
    </row>
    <row r="19" spans="1:10" x14ac:dyDescent="0.25">
      <c r="A19" s="48">
        <v>8</v>
      </c>
      <c r="B19" s="360" t="s">
        <v>459</v>
      </c>
      <c r="C19" s="141"/>
      <c r="D19" s="137">
        <v>2015</v>
      </c>
      <c r="E19" s="137" t="s">
        <v>20</v>
      </c>
      <c r="F19" s="137" t="s">
        <v>424</v>
      </c>
      <c r="G19" s="145">
        <v>229</v>
      </c>
      <c r="H19" s="330" t="s">
        <v>163</v>
      </c>
      <c r="I19" s="137" t="s">
        <v>403</v>
      </c>
    </row>
    <row r="20" spans="1:10" x14ac:dyDescent="0.25">
      <c r="A20" s="48">
        <v>9</v>
      </c>
      <c r="B20" s="360" t="s">
        <v>461</v>
      </c>
      <c r="C20" s="141" t="s">
        <v>462</v>
      </c>
      <c r="D20" s="137">
        <v>2014</v>
      </c>
      <c r="E20" s="137" t="s">
        <v>20</v>
      </c>
      <c r="F20" s="137" t="s">
        <v>424</v>
      </c>
      <c r="G20" s="145">
        <v>1469.28</v>
      </c>
      <c r="H20" s="330" t="s">
        <v>163</v>
      </c>
      <c r="I20" s="137" t="s">
        <v>404</v>
      </c>
    </row>
    <row r="21" spans="1:10" x14ac:dyDescent="0.25">
      <c r="A21" s="48">
        <v>10</v>
      </c>
      <c r="B21" s="360" t="s">
        <v>460</v>
      </c>
      <c r="C21" s="141" t="s">
        <v>463</v>
      </c>
      <c r="D21" s="137">
        <v>2015</v>
      </c>
      <c r="E21" s="137" t="s">
        <v>20</v>
      </c>
      <c r="F21" s="137" t="s">
        <v>424</v>
      </c>
      <c r="G21" s="145">
        <v>1697</v>
      </c>
      <c r="H21" s="330" t="s">
        <v>163</v>
      </c>
      <c r="I21" s="137" t="s">
        <v>403</v>
      </c>
    </row>
    <row r="22" spans="1:10" x14ac:dyDescent="0.25">
      <c r="A22" s="48">
        <v>11</v>
      </c>
      <c r="B22" s="360" t="s">
        <v>464</v>
      </c>
      <c r="C22" s="141" t="s">
        <v>465</v>
      </c>
      <c r="D22" s="149">
        <v>42355</v>
      </c>
      <c r="E22" s="137" t="s">
        <v>20</v>
      </c>
      <c r="F22" s="137" t="s">
        <v>424</v>
      </c>
      <c r="G22" s="145">
        <v>915</v>
      </c>
      <c r="H22" s="330" t="s">
        <v>163</v>
      </c>
      <c r="I22" s="137" t="s">
        <v>403</v>
      </c>
    </row>
    <row r="23" spans="1:10" x14ac:dyDescent="0.25">
      <c r="A23" s="48">
        <v>12</v>
      </c>
      <c r="B23" s="360" t="s">
        <v>464</v>
      </c>
      <c r="C23" s="141" t="s">
        <v>465</v>
      </c>
      <c r="D23" s="149">
        <v>42355</v>
      </c>
      <c r="E23" s="137" t="s">
        <v>20</v>
      </c>
      <c r="F23" s="137" t="s">
        <v>424</v>
      </c>
      <c r="G23" s="145">
        <v>915</v>
      </c>
      <c r="H23" s="330" t="s">
        <v>163</v>
      </c>
      <c r="I23" s="137" t="s">
        <v>403</v>
      </c>
    </row>
    <row r="24" spans="1:10" ht="30" x14ac:dyDescent="0.25">
      <c r="A24" s="48">
        <v>13</v>
      </c>
      <c r="B24" s="360" t="s">
        <v>466</v>
      </c>
      <c r="C24" s="331" t="s">
        <v>467</v>
      </c>
      <c r="D24" s="332">
        <v>42450</v>
      </c>
      <c r="E24" s="330" t="s">
        <v>20</v>
      </c>
      <c r="F24" s="330" t="s">
        <v>424</v>
      </c>
      <c r="G24" s="333">
        <v>1500</v>
      </c>
      <c r="H24" s="330" t="s">
        <v>163</v>
      </c>
      <c r="I24" s="137" t="s">
        <v>403</v>
      </c>
    </row>
    <row r="25" spans="1:10" ht="30" x14ac:dyDescent="0.25">
      <c r="A25" s="48">
        <v>14</v>
      </c>
      <c r="B25" s="360" t="s">
        <v>468</v>
      </c>
      <c r="C25" s="331" t="s">
        <v>469</v>
      </c>
      <c r="D25" s="332">
        <v>42440</v>
      </c>
      <c r="E25" s="330" t="s">
        <v>20</v>
      </c>
      <c r="F25" s="330" t="s">
        <v>424</v>
      </c>
      <c r="G25" s="333">
        <v>2315</v>
      </c>
      <c r="H25" s="330" t="s">
        <v>163</v>
      </c>
      <c r="I25" s="137" t="s">
        <v>403</v>
      </c>
    </row>
    <row r="26" spans="1:10" ht="30" x14ac:dyDescent="0.25">
      <c r="A26" s="48">
        <v>15</v>
      </c>
      <c r="B26" s="360" t="s">
        <v>466</v>
      </c>
      <c r="C26" s="141" t="s">
        <v>670</v>
      </c>
      <c r="D26" s="149">
        <v>42723</v>
      </c>
      <c r="E26" s="330" t="s">
        <v>20</v>
      </c>
      <c r="F26" s="330" t="s">
        <v>424</v>
      </c>
      <c r="G26" s="145">
        <v>2999.99</v>
      </c>
      <c r="H26" s="330" t="s">
        <v>163</v>
      </c>
      <c r="I26" s="137" t="s">
        <v>403</v>
      </c>
    </row>
    <row r="27" spans="1:10" x14ac:dyDescent="0.25">
      <c r="A27" s="48">
        <v>16</v>
      </c>
      <c r="B27" s="360"/>
      <c r="C27" s="141" t="s">
        <v>719</v>
      </c>
      <c r="D27" s="149">
        <v>43084</v>
      </c>
      <c r="E27" s="330" t="s">
        <v>20</v>
      </c>
      <c r="F27" s="330" t="s">
        <v>424</v>
      </c>
      <c r="G27" s="145">
        <v>62.73</v>
      </c>
      <c r="H27" s="330" t="s">
        <v>163</v>
      </c>
      <c r="I27" s="137" t="s">
        <v>403</v>
      </c>
    </row>
    <row r="28" spans="1:10" x14ac:dyDescent="0.25">
      <c r="A28" s="48">
        <v>17</v>
      </c>
      <c r="B28" s="360" t="s">
        <v>460</v>
      </c>
      <c r="C28" s="141" t="s">
        <v>720</v>
      </c>
      <c r="D28" s="149">
        <v>43084</v>
      </c>
      <c r="E28" s="330" t="s">
        <v>20</v>
      </c>
      <c r="F28" s="330" t="s">
        <v>424</v>
      </c>
      <c r="G28" s="145">
        <v>2339.36</v>
      </c>
      <c r="H28" s="330" t="s">
        <v>163</v>
      </c>
      <c r="I28" s="137" t="s">
        <v>403</v>
      </c>
    </row>
    <row r="29" spans="1:10" x14ac:dyDescent="0.25">
      <c r="A29" s="48">
        <v>18</v>
      </c>
      <c r="B29" s="360" t="s">
        <v>464</v>
      </c>
      <c r="C29" s="141" t="s">
        <v>723</v>
      </c>
      <c r="D29" s="149">
        <v>43084</v>
      </c>
      <c r="E29" s="330" t="s">
        <v>20</v>
      </c>
      <c r="F29" s="330" t="s">
        <v>424</v>
      </c>
      <c r="G29" s="145">
        <v>966.01</v>
      </c>
      <c r="H29" s="330" t="s">
        <v>163</v>
      </c>
      <c r="I29" s="137" t="s">
        <v>403</v>
      </c>
    </row>
    <row r="30" spans="1:10" x14ac:dyDescent="0.25">
      <c r="A30" s="48">
        <v>19</v>
      </c>
      <c r="B30" s="360" t="s">
        <v>721</v>
      </c>
      <c r="C30" s="141" t="s">
        <v>722</v>
      </c>
      <c r="D30" s="149">
        <v>43084</v>
      </c>
      <c r="E30" s="330" t="s">
        <v>20</v>
      </c>
      <c r="F30" s="330" t="s">
        <v>424</v>
      </c>
      <c r="G30" s="145">
        <v>260</v>
      </c>
      <c r="H30" s="330" t="s">
        <v>163</v>
      </c>
      <c r="I30" s="137" t="s">
        <v>404</v>
      </c>
    </row>
    <row r="31" spans="1:10" ht="30" x14ac:dyDescent="0.25">
      <c r="A31" s="48">
        <v>20</v>
      </c>
      <c r="B31" s="360" t="s">
        <v>422</v>
      </c>
      <c r="C31" s="141" t="s">
        <v>733</v>
      </c>
      <c r="D31" s="149">
        <v>43370</v>
      </c>
      <c r="E31" s="330" t="s">
        <v>20</v>
      </c>
      <c r="F31" s="330" t="s">
        <v>424</v>
      </c>
      <c r="G31" s="145">
        <v>600</v>
      </c>
      <c r="H31" s="330" t="s">
        <v>163</v>
      </c>
      <c r="I31" s="137" t="s">
        <v>403</v>
      </c>
    </row>
    <row r="32" spans="1:10" ht="45" x14ac:dyDescent="0.25">
      <c r="A32" s="48">
        <v>21</v>
      </c>
      <c r="B32" s="360" t="s">
        <v>422</v>
      </c>
      <c r="C32" s="141" t="s">
        <v>734</v>
      </c>
      <c r="D32" s="149">
        <v>43370</v>
      </c>
      <c r="E32" s="330" t="s">
        <v>20</v>
      </c>
      <c r="F32" s="330" t="s">
        <v>424</v>
      </c>
      <c r="G32" s="145">
        <v>2350</v>
      </c>
      <c r="H32" s="330" t="s">
        <v>163</v>
      </c>
      <c r="I32" s="137" t="s">
        <v>403</v>
      </c>
    </row>
    <row r="33" spans="1:9" x14ac:dyDescent="0.25">
      <c r="A33" s="48">
        <v>22</v>
      </c>
      <c r="B33" s="360" t="s">
        <v>464</v>
      </c>
      <c r="C33" s="141" t="s">
        <v>744</v>
      </c>
      <c r="D33" s="149">
        <v>43445</v>
      </c>
      <c r="E33" s="330" t="s">
        <v>20</v>
      </c>
      <c r="F33" s="330" t="s">
        <v>424</v>
      </c>
      <c r="G33" s="145">
        <v>2220</v>
      </c>
      <c r="H33" s="330" t="s">
        <v>163</v>
      </c>
      <c r="I33" s="137" t="s">
        <v>403</v>
      </c>
    </row>
    <row r="34" spans="1:9" x14ac:dyDescent="0.25">
      <c r="A34" s="48">
        <v>23</v>
      </c>
      <c r="B34" s="360" t="s">
        <v>422</v>
      </c>
      <c r="C34" s="141" t="s">
        <v>828</v>
      </c>
      <c r="D34" s="149">
        <v>43598</v>
      </c>
      <c r="E34" s="330" t="s">
        <v>20</v>
      </c>
      <c r="F34" s="330" t="s">
        <v>424</v>
      </c>
      <c r="G34" s="145">
        <v>3653</v>
      </c>
      <c r="H34" s="330" t="s">
        <v>163</v>
      </c>
      <c r="I34" s="137" t="s">
        <v>403</v>
      </c>
    </row>
    <row r="35" spans="1:9" x14ac:dyDescent="0.25">
      <c r="A35" s="48">
        <v>24</v>
      </c>
      <c r="B35" s="360" t="s">
        <v>464</v>
      </c>
      <c r="C35" s="141" t="s">
        <v>829</v>
      </c>
      <c r="D35" s="149">
        <v>43598</v>
      </c>
      <c r="E35" s="330" t="s">
        <v>20</v>
      </c>
      <c r="F35" s="330" t="s">
        <v>424</v>
      </c>
      <c r="G35" s="145">
        <v>1615</v>
      </c>
      <c r="H35" s="330" t="s">
        <v>163</v>
      </c>
      <c r="I35" s="137" t="s">
        <v>403</v>
      </c>
    </row>
    <row r="36" spans="1:9" x14ac:dyDescent="0.25">
      <c r="A36" s="48">
        <v>25</v>
      </c>
      <c r="B36" s="360" t="s">
        <v>422</v>
      </c>
      <c r="C36" s="141" t="s">
        <v>830</v>
      </c>
      <c r="D36" s="149">
        <v>43598</v>
      </c>
      <c r="E36" s="330" t="s">
        <v>20</v>
      </c>
      <c r="F36" s="330" t="s">
        <v>424</v>
      </c>
      <c r="G36" s="145">
        <v>457</v>
      </c>
      <c r="H36" s="330" t="s">
        <v>163</v>
      </c>
      <c r="I36" s="137" t="s">
        <v>403</v>
      </c>
    </row>
    <row r="37" spans="1:9" x14ac:dyDescent="0.25">
      <c r="A37" s="48">
        <v>26</v>
      </c>
      <c r="B37" s="137" t="s">
        <v>422</v>
      </c>
      <c r="C37" s="137" t="s">
        <v>855</v>
      </c>
      <c r="D37" s="149">
        <v>43768</v>
      </c>
      <c r="E37" s="330" t="s">
        <v>20</v>
      </c>
      <c r="F37" s="137" t="s">
        <v>424</v>
      </c>
      <c r="G37" s="148">
        <v>2149</v>
      </c>
      <c r="H37" s="137" t="s">
        <v>163</v>
      </c>
      <c r="I37" s="137" t="s">
        <v>403</v>
      </c>
    </row>
    <row r="38" spans="1:9" x14ac:dyDescent="0.25">
      <c r="A38" s="48">
        <v>27</v>
      </c>
      <c r="B38" s="137" t="s">
        <v>422</v>
      </c>
      <c r="C38" s="137" t="s">
        <v>882</v>
      </c>
      <c r="D38" s="149">
        <v>43815</v>
      </c>
      <c r="E38" s="330" t="s">
        <v>20</v>
      </c>
      <c r="F38" s="137" t="s">
        <v>424</v>
      </c>
      <c r="G38" s="148">
        <v>2799</v>
      </c>
      <c r="H38" s="137" t="s">
        <v>163</v>
      </c>
      <c r="I38" s="137" t="s">
        <v>403</v>
      </c>
    </row>
    <row r="39" spans="1:9" x14ac:dyDescent="0.25">
      <c r="A39" s="48">
        <v>28</v>
      </c>
      <c r="B39" s="137" t="s">
        <v>422</v>
      </c>
      <c r="C39" s="137" t="s">
        <v>883</v>
      </c>
      <c r="D39" s="149">
        <v>43815</v>
      </c>
      <c r="E39" s="330" t="s">
        <v>20</v>
      </c>
      <c r="F39" s="137" t="s">
        <v>424</v>
      </c>
      <c r="G39" s="148">
        <v>520</v>
      </c>
      <c r="H39" s="137" t="s">
        <v>163</v>
      </c>
      <c r="I39" s="137" t="s">
        <v>403</v>
      </c>
    </row>
    <row r="40" spans="1:9" x14ac:dyDescent="0.25">
      <c r="A40" s="48">
        <v>29</v>
      </c>
      <c r="B40" s="137" t="s">
        <v>422</v>
      </c>
      <c r="C40" s="137" t="s">
        <v>884</v>
      </c>
      <c r="D40" s="149">
        <v>43815</v>
      </c>
      <c r="E40" s="330" t="s">
        <v>20</v>
      </c>
      <c r="F40" s="137" t="s">
        <v>424</v>
      </c>
      <c r="G40" s="148">
        <v>1080</v>
      </c>
      <c r="H40" s="137" t="s">
        <v>163</v>
      </c>
      <c r="I40" s="137" t="s">
        <v>403</v>
      </c>
    </row>
    <row r="41" spans="1:9" x14ac:dyDescent="0.25">
      <c r="A41" s="48">
        <v>30</v>
      </c>
      <c r="B41" s="137" t="s">
        <v>422</v>
      </c>
      <c r="C41" s="137" t="s">
        <v>885</v>
      </c>
      <c r="D41" s="149">
        <v>43815</v>
      </c>
      <c r="E41" s="330" t="s">
        <v>20</v>
      </c>
      <c r="F41" s="137" t="s">
        <v>424</v>
      </c>
      <c r="G41" s="148">
        <v>140</v>
      </c>
      <c r="H41" s="137" t="s">
        <v>163</v>
      </c>
      <c r="I41" s="137" t="s">
        <v>403</v>
      </c>
    </row>
    <row r="42" spans="1:9" x14ac:dyDescent="0.25">
      <c r="A42" s="48">
        <v>31</v>
      </c>
      <c r="B42" s="137" t="s">
        <v>422</v>
      </c>
      <c r="C42" s="137" t="s">
        <v>1083</v>
      </c>
      <c r="D42" s="149">
        <v>44390</v>
      </c>
      <c r="E42" s="330" t="s">
        <v>20</v>
      </c>
      <c r="F42" s="137" t="s">
        <v>424</v>
      </c>
      <c r="G42" s="148">
        <v>9950</v>
      </c>
      <c r="H42" s="137" t="s">
        <v>163</v>
      </c>
      <c r="I42" s="137" t="s">
        <v>403</v>
      </c>
    </row>
    <row r="43" spans="1:9" x14ac:dyDescent="0.25">
      <c r="A43" s="48">
        <v>32</v>
      </c>
      <c r="B43" s="137" t="s">
        <v>422</v>
      </c>
      <c r="C43" s="137" t="s">
        <v>1085</v>
      </c>
      <c r="D43" s="149">
        <v>44504</v>
      </c>
      <c r="E43" s="330" t="s">
        <v>20</v>
      </c>
      <c r="F43" s="137" t="s">
        <v>424</v>
      </c>
      <c r="G43" s="148">
        <v>1899</v>
      </c>
      <c r="H43" s="137" t="s">
        <v>163</v>
      </c>
      <c r="I43" s="137" t="s">
        <v>403</v>
      </c>
    </row>
    <row r="44" spans="1:9" x14ac:dyDescent="0.25">
      <c r="A44" s="48">
        <v>33</v>
      </c>
      <c r="B44" s="137" t="s">
        <v>1163</v>
      </c>
      <c r="C44" s="137" t="s">
        <v>1164</v>
      </c>
      <c r="D44" s="149">
        <v>44537</v>
      </c>
      <c r="E44" s="330" t="s">
        <v>20</v>
      </c>
      <c r="F44" s="137" t="s">
        <v>424</v>
      </c>
      <c r="G44" s="148">
        <v>599</v>
      </c>
      <c r="H44" s="137" t="s">
        <v>163</v>
      </c>
      <c r="I44" s="137" t="s">
        <v>404</v>
      </c>
    </row>
    <row r="45" spans="1:9" x14ac:dyDescent="0.25">
      <c r="A45" s="48">
        <v>34</v>
      </c>
      <c r="B45" s="137" t="s">
        <v>458</v>
      </c>
      <c r="C45" s="137" t="s">
        <v>1165</v>
      </c>
      <c r="D45" s="149">
        <v>44546</v>
      </c>
      <c r="E45" s="330" t="s">
        <v>20</v>
      </c>
      <c r="F45" s="137" t="s">
        <v>424</v>
      </c>
      <c r="G45" s="148">
        <v>575</v>
      </c>
      <c r="H45" s="137" t="s">
        <v>163</v>
      </c>
      <c r="I45" s="137" t="s">
        <v>403</v>
      </c>
    </row>
    <row r="46" spans="1:9" x14ac:dyDescent="0.25">
      <c r="A46" s="48">
        <v>35</v>
      </c>
      <c r="B46" s="441" t="s">
        <v>422</v>
      </c>
      <c r="C46" s="441" t="s">
        <v>1282</v>
      </c>
      <c r="D46" s="452">
        <v>44910</v>
      </c>
      <c r="E46" s="453" t="s">
        <v>20</v>
      </c>
      <c r="F46" s="441" t="s">
        <v>424</v>
      </c>
      <c r="G46" s="451">
        <v>8398</v>
      </c>
      <c r="H46" s="441" t="s">
        <v>163</v>
      </c>
      <c r="I46" s="441" t="s">
        <v>403</v>
      </c>
    </row>
    <row r="47" spans="1:9" x14ac:dyDescent="0.25">
      <c r="A47" s="48">
        <v>36</v>
      </c>
      <c r="B47" s="454" t="s">
        <v>422</v>
      </c>
      <c r="C47" s="454" t="s">
        <v>1283</v>
      </c>
      <c r="D47" s="452">
        <v>44910</v>
      </c>
      <c r="E47" s="453" t="s">
        <v>20</v>
      </c>
      <c r="F47" s="441" t="s">
        <v>424</v>
      </c>
      <c r="G47" s="451">
        <v>1430</v>
      </c>
      <c r="H47" s="441" t="s">
        <v>163</v>
      </c>
      <c r="I47" s="441" t="s">
        <v>403</v>
      </c>
    </row>
    <row r="48" spans="1:9" x14ac:dyDescent="0.25">
      <c r="A48" s="48">
        <v>37</v>
      </c>
      <c r="B48" s="454" t="s">
        <v>422</v>
      </c>
      <c r="C48" s="454" t="s">
        <v>1332</v>
      </c>
      <c r="D48" s="452">
        <v>44923</v>
      </c>
      <c r="E48" s="453" t="s">
        <v>20</v>
      </c>
      <c r="F48" s="441" t="s">
        <v>424</v>
      </c>
      <c r="G48" s="451">
        <v>3000</v>
      </c>
      <c r="H48" s="441" t="s">
        <v>163</v>
      </c>
      <c r="I48" s="441" t="s">
        <v>403</v>
      </c>
    </row>
    <row r="49" spans="1:9" x14ac:dyDescent="0.25">
      <c r="A49" s="48">
        <v>38</v>
      </c>
      <c r="B49" s="454" t="s">
        <v>422</v>
      </c>
      <c r="C49" s="454" t="s">
        <v>1398</v>
      </c>
      <c r="D49" s="452">
        <v>45278</v>
      </c>
      <c r="E49" s="453" t="s">
        <v>20</v>
      </c>
      <c r="F49" s="441" t="s">
        <v>424</v>
      </c>
      <c r="G49" s="451">
        <v>825</v>
      </c>
      <c r="H49" s="441" t="s">
        <v>163</v>
      </c>
      <c r="I49" s="441" t="s">
        <v>403</v>
      </c>
    </row>
    <row r="50" spans="1:9" x14ac:dyDescent="0.25">
      <c r="A50" s="48">
        <v>39</v>
      </c>
      <c r="B50" s="454" t="s">
        <v>422</v>
      </c>
      <c r="C50" s="454" t="s">
        <v>1399</v>
      </c>
      <c r="D50" s="452">
        <v>45278</v>
      </c>
      <c r="E50" s="453" t="s">
        <v>20</v>
      </c>
      <c r="F50" s="441" t="s">
        <v>424</v>
      </c>
      <c r="G50" s="451">
        <v>560</v>
      </c>
      <c r="H50" s="441" t="s">
        <v>163</v>
      </c>
      <c r="I50" s="441" t="s">
        <v>403</v>
      </c>
    </row>
    <row r="51" spans="1:9" x14ac:dyDescent="0.25">
      <c r="A51" s="48">
        <v>40</v>
      </c>
      <c r="B51" s="454" t="s">
        <v>422</v>
      </c>
      <c r="C51" s="454" t="s">
        <v>1400</v>
      </c>
      <c r="D51" s="452">
        <v>45278</v>
      </c>
      <c r="E51" s="453" t="s">
        <v>20</v>
      </c>
      <c r="F51" s="441" t="s">
        <v>424</v>
      </c>
      <c r="G51" s="451">
        <v>530</v>
      </c>
      <c r="H51" s="441" t="s">
        <v>163</v>
      </c>
      <c r="I51" s="441" t="s">
        <v>403</v>
      </c>
    </row>
    <row r="52" spans="1:9" ht="15.75" x14ac:dyDescent="0.25">
      <c r="A52" s="48"/>
      <c r="B52" s="389" t="s">
        <v>32</v>
      </c>
      <c r="C52" s="389"/>
      <c r="D52" s="389"/>
      <c r="E52" s="389"/>
      <c r="F52" s="389"/>
      <c r="G52" s="334">
        <f>SUM(G19:G51)</f>
        <v>61017.369999999995</v>
      </c>
      <c r="H52" s="137"/>
      <c r="I52" s="137"/>
    </row>
    <row r="53" spans="1:9" ht="15.75" x14ac:dyDescent="0.25">
      <c r="F53" s="5" t="s">
        <v>406</v>
      </c>
      <c r="G53" s="327">
        <f>SUMIF(I19:I51,"s",G19:G51)</f>
        <v>58689.09</v>
      </c>
    </row>
    <row r="54" spans="1:9" ht="15.75" x14ac:dyDescent="0.25">
      <c r="F54" s="5" t="s">
        <v>407</v>
      </c>
      <c r="G54" s="315">
        <f>SUMIF(I19:I51,"p",G19:G51)</f>
        <v>2328.2799999999997</v>
      </c>
    </row>
    <row r="55" spans="1:9" x14ac:dyDescent="0.25">
      <c r="B55" s="44" t="s">
        <v>666</v>
      </c>
      <c r="F55" s="50" t="s">
        <v>408</v>
      </c>
      <c r="G55" s="315">
        <v>0</v>
      </c>
    </row>
  </sheetData>
  <mergeCells count="5">
    <mergeCell ref="B52:F52"/>
    <mergeCell ref="B2:H2"/>
    <mergeCell ref="B12:F12"/>
    <mergeCell ref="A13:F13"/>
    <mergeCell ref="B16:H16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0"/>
  </sheetPr>
  <dimension ref="A1:R21"/>
  <sheetViews>
    <sheetView workbookViewId="0">
      <selection activeCell="B5" sqref="B5"/>
    </sheetView>
  </sheetViews>
  <sheetFormatPr defaultColWidth="9" defaultRowHeight="15" x14ac:dyDescent="0.25"/>
  <cols>
    <col min="1" max="1" width="3.125" style="44" bestFit="1" customWidth="1"/>
    <col min="2" max="2" width="20.75" style="45" bestFit="1" customWidth="1"/>
    <col min="3" max="3" width="27.375" style="45" bestFit="1" customWidth="1"/>
    <col min="4" max="4" width="9" style="44" customWidth="1"/>
    <col min="5" max="5" width="30.875" style="44" customWidth="1"/>
    <col min="6" max="6" width="26.125" style="44" customWidth="1"/>
    <col min="7" max="7" width="13" style="46" customWidth="1"/>
    <col min="8" max="8" width="12.25" style="44" customWidth="1"/>
    <col min="9" max="9" width="12.125" style="44" customWidth="1"/>
    <col min="10" max="10" width="11.25" style="44" customWidth="1"/>
    <col min="11" max="18" width="14.125" style="46" customWidth="1"/>
    <col min="19" max="16384" width="9" style="44"/>
  </cols>
  <sheetData>
    <row r="1" spans="1:18" ht="60" x14ac:dyDescent="0.3">
      <c r="A1" s="133" t="s">
        <v>665</v>
      </c>
      <c r="K1" s="193" t="s">
        <v>650</v>
      </c>
      <c r="L1" s="193" t="s">
        <v>653</v>
      </c>
      <c r="M1" s="193" t="s">
        <v>421</v>
      </c>
      <c r="N1" s="193" t="s">
        <v>842</v>
      </c>
      <c r="O1" s="193" t="s">
        <v>843</v>
      </c>
      <c r="P1" s="193" t="s">
        <v>844</v>
      </c>
      <c r="Q1" s="193" t="s">
        <v>651</v>
      </c>
      <c r="R1" s="193" t="s">
        <v>654</v>
      </c>
    </row>
    <row r="2" spans="1:18" x14ac:dyDescent="0.25">
      <c r="B2" s="384" t="s">
        <v>421</v>
      </c>
      <c r="C2" s="384"/>
      <c r="D2" s="384"/>
      <c r="E2" s="384"/>
      <c r="F2" s="384"/>
      <c r="G2" s="384"/>
      <c r="H2" s="384"/>
      <c r="K2" s="194"/>
      <c r="L2" s="194"/>
      <c r="M2" s="194">
        <f>G18</f>
        <v>40105.120000000003</v>
      </c>
      <c r="N2" s="194">
        <f>G19</f>
        <v>23942.110000000004</v>
      </c>
      <c r="O2" s="194">
        <f>G20</f>
        <v>16163.01</v>
      </c>
      <c r="P2" s="194">
        <v>0</v>
      </c>
      <c r="Q2" s="194"/>
      <c r="R2" s="194"/>
    </row>
    <row r="4" spans="1:18" ht="30" x14ac:dyDescent="0.25">
      <c r="A4" s="123" t="s">
        <v>0</v>
      </c>
      <c r="B4" s="123" t="s">
        <v>1</v>
      </c>
      <c r="C4" s="123" t="s">
        <v>162</v>
      </c>
      <c r="D4" s="123" t="s">
        <v>68</v>
      </c>
      <c r="E4" s="123" t="s">
        <v>2</v>
      </c>
      <c r="F4" s="123" t="s">
        <v>410</v>
      </c>
      <c r="G4" s="320" t="s">
        <v>4</v>
      </c>
      <c r="H4" s="123" t="s">
        <v>3</v>
      </c>
      <c r="I4" s="123" t="s">
        <v>405</v>
      </c>
      <c r="J4" s="44" t="s">
        <v>656</v>
      </c>
    </row>
    <row r="5" spans="1:18" ht="30" x14ac:dyDescent="0.25">
      <c r="A5" s="137">
        <v>1</v>
      </c>
      <c r="B5" s="141" t="s">
        <v>1333</v>
      </c>
      <c r="C5" s="141" t="s">
        <v>1334</v>
      </c>
      <c r="D5" s="137">
        <v>2022</v>
      </c>
      <c r="E5" s="137" t="s">
        <v>20</v>
      </c>
      <c r="F5" s="137" t="s">
        <v>424</v>
      </c>
      <c r="G5" s="148">
        <v>6912.6</v>
      </c>
      <c r="H5" s="137" t="s">
        <v>163</v>
      </c>
      <c r="I5" s="137" t="s">
        <v>403</v>
      </c>
      <c r="J5" s="44" t="s">
        <v>657</v>
      </c>
    </row>
    <row r="6" spans="1:18" ht="45" x14ac:dyDescent="0.25">
      <c r="A6" s="137">
        <v>2</v>
      </c>
      <c r="B6" s="141" t="s">
        <v>1333</v>
      </c>
      <c r="C6" s="141" t="s">
        <v>1335</v>
      </c>
      <c r="D6" s="137">
        <v>2020</v>
      </c>
      <c r="E6" s="137" t="s">
        <v>20</v>
      </c>
      <c r="F6" s="137" t="s">
        <v>424</v>
      </c>
      <c r="G6" s="148">
        <v>1402</v>
      </c>
      <c r="H6" s="137" t="s">
        <v>163</v>
      </c>
      <c r="I6" s="137" t="s">
        <v>403</v>
      </c>
      <c r="J6" s="44" t="s">
        <v>655</v>
      </c>
    </row>
    <row r="7" spans="1:18" ht="30" x14ac:dyDescent="0.25">
      <c r="A7" s="137">
        <v>3</v>
      </c>
      <c r="B7" s="141" t="s">
        <v>1333</v>
      </c>
      <c r="C7" s="141" t="s">
        <v>1336</v>
      </c>
      <c r="D7" s="137">
        <v>2013</v>
      </c>
      <c r="E7" s="137" t="s">
        <v>20</v>
      </c>
      <c r="F7" s="137" t="s">
        <v>424</v>
      </c>
      <c r="G7" s="148">
        <v>2549.52</v>
      </c>
      <c r="H7" s="137" t="s">
        <v>163</v>
      </c>
      <c r="I7" s="137" t="s">
        <v>403</v>
      </c>
    </row>
    <row r="8" spans="1:18" ht="30" x14ac:dyDescent="0.25">
      <c r="A8" s="137">
        <v>4</v>
      </c>
      <c r="B8" s="141" t="s">
        <v>1337</v>
      </c>
      <c r="C8" s="141" t="s">
        <v>1338</v>
      </c>
      <c r="D8" s="137">
        <v>2020</v>
      </c>
      <c r="E8" s="137" t="s">
        <v>20</v>
      </c>
      <c r="F8" s="137" t="s">
        <v>424</v>
      </c>
      <c r="G8" s="148">
        <v>6462</v>
      </c>
      <c r="H8" s="137" t="s">
        <v>163</v>
      </c>
      <c r="I8" s="137" t="s">
        <v>404</v>
      </c>
    </row>
    <row r="9" spans="1:18" ht="30" x14ac:dyDescent="0.25">
      <c r="A9" s="137">
        <v>5</v>
      </c>
      <c r="B9" s="141" t="s">
        <v>1339</v>
      </c>
      <c r="C9" s="141" t="s">
        <v>1340</v>
      </c>
      <c r="D9" s="137">
        <v>2017</v>
      </c>
      <c r="E9" s="137" t="s">
        <v>674</v>
      </c>
      <c r="F9" s="137" t="s">
        <v>424</v>
      </c>
      <c r="G9" s="148">
        <v>1898.99</v>
      </c>
      <c r="H9" s="137" t="s">
        <v>163</v>
      </c>
      <c r="I9" s="137" t="s">
        <v>403</v>
      </c>
    </row>
    <row r="10" spans="1:18" ht="30" x14ac:dyDescent="0.25">
      <c r="A10" s="137">
        <v>6</v>
      </c>
      <c r="B10" s="141" t="s">
        <v>1341</v>
      </c>
      <c r="C10" s="141" t="s">
        <v>1342</v>
      </c>
      <c r="D10" s="137">
        <v>2020</v>
      </c>
      <c r="E10" s="137" t="s">
        <v>674</v>
      </c>
      <c r="F10" s="137" t="s">
        <v>424</v>
      </c>
      <c r="G10" s="148">
        <v>3090.01</v>
      </c>
      <c r="H10" s="137" t="s">
        <v>163</v>
      </c>
      <c r="I10" s="137" t="s">
        <v>403</v>
      </c>
    </row>
    <row r="11" spans="1:18" ht="30" x14ac:dyDescent="0.25">
      <c r="A11" s="137">
        <v>7</v>
      </c>
      <c r="B11" s="141" t="s">
        <v>1343</v>
      </c>
      <c r="C11" s="141" t="s">
        <v>1344</v>
      </c>
      <c r="D11" s="137">
        <v>2023</v>
      </c>
      <c r="E11" s="137" t="s">
        <v>674</v>
      </c>
      <c r="F11" s="137" t="s">
        <v>424</v>
      </c>
      <c r="G11" s="148">
        <v>629</v>
      </c>
      <c r="H11" s="137" t="s">
        <v>163</v>
      </c>
      <c r="I11" s="137" t="s">
        <v>403</v>
      </c>
    </row>
    <row r="12" spans="1:18" ht="30" x14ac:dyDescent="0.25">
      <c r="A12" s="137">
        <v>8</v>
      </c>
      <c r="B12" s="141" t="s">
        <v>1345</v>
      </c>
      <c r="C12" s="141" t="s">
        <v>1346</v>
      </c>
      <c r="D12" s="149">
        <v>44195</v>
      </c>
      <c r="E12" s="137" t="s">
        <v>674</v>
      </c>
      <c r="F12" s="137" t="s">
        <v>424</v>
      </c>
      <c r="G12" s="148">
        <v>3499.01</v>
      </c>
      <c r="H12" s="137" t="s">
        <v>163</v>
      </c>
      <c r="I12" s="137" t="s">
        <v>404</v>
      </c>
    </row>
    <row r="13" spans="1:18" ht="45" x14ac:dyDescent="0.25">
      <c r="A13" s="137">
        <v>9</v>
      </c>
      <c r="B13" s="141" t="s">
        <v>1347</v>
      </c>
      <c r="C13" s="141" t="s">
        <v>1348</v>
      </c>
      <c r="D13" s="149">
        <v>44325</v>
      </c>
      <c r="E13" s="137" t="s">
        <v>674</v>
      </c>
      <c r="F13" s="137" t="s">
        <v>424</v>
      </c>
      <c r="G13" s="148">
        <v>6202</v>
      </c>
      <c r="H13" s="137" t="s">
        <v>163</v>
      </c>
      <c r="I13" s="137" t="s">
        <v>404</v>
      </c>
    </row>
    <row r="14" spans="1:18" ht="30" x14ac:dyDescent="0.25">
      <c r="A14" s="137">
        <v>10</v>
      </c>
      <c r="B14" s="141" t="s">
        <v>1349</v>
      </c>
      <c r="C14" s="141" t="s">
        <v>1350</v>
      </c>
      <c r="D14" s="137">
        <v>2021</v>
      </c>
      <c r="E14" s="137" t="s">
        <v>674</v>
      </c>
      <c r="F14" s="137" t="s">
        <v>424</v>
      </c>
      <c r="G14" s="148">
        <v>1629.99</v>
      </c>
      <c r="H14" s="137" t="s">
        <v>163</v>
      </c>
      <c r="I14" s="137" t="s">
        <v>403</v>
      </c>
    </row>
    <row r="15" spans="1:18" ht="30" x14ac:dyDescent="0.25">
      <c r="A15" s="137">
        <v>11</v>
      </c>
      <c r="B15" s="141" t="s">
        <v>1349</v>
      </c>
      <c r="C15" s="141" t="s">
        <v>1351</v>
      </c>
      <c r="D15" s="137">
        <v>2021</v>
      </c>
      <c r="E15" s="137" t="s">
        <v>674</v>
      </c>
      <c r="F15" s="137" t="s">
        <v>424</v>
      </c>
      <c r="G15" s="148">
        <v>1630</v>
      </c>
      <c r="H15" s="137" t="s">
        <v>163</v>
      </c>
      <c r="I15" s="137" t="s">
        <v>403</v>
      </c>
    </row>
    <row r="16" spans="1:18" ht="30" x14ac:dyDescent="0.25">
      <c r="A16" s="137">
        <v>12</v>
      </c>
      <c r="B16" s="141" t="s">
        <v>1349</v>
      </c>
      <c r="C16" s="141" t="s">
        <v>1352</v>
      </c>
      <c r="D16" s="137">
        <v>2023</v>
      </c>
      <c r="E16" s="137" t="s">
        <v>674</v>
      </c>
      <c r="F16" s="137" t="s">
        <v>424</v>
      </c>
      <c r="G16" s="148">
        <v>2100</v>
      </c>
      <c r="H16" s="137" t="s">
        <v>163</v>
      </c>
      <c r="I16" s="137" t="s">
        <v>403</v>
      </c>
    </row>
    <row r="17" spans="1:9" ht="30" x14ac:dyDescent="0.25">
      <c r="A17" s="137">
        <v>13</v>
      </c>
      <c r="B17" s="141" t="s">
        <v>1333</v>
      </c>
      <c r="C17" s="141" t="s">
        <v>1353</v>
      </c>
      <c r="D17" s="137">
        <v>2023</v>
      </c>
      <c r="E17" s="137" t="s">
        <v>674</v>
      </c>
      <c r="F17" s="137" t="s">
        <v>424</v>
      </c>
      <c r="G17" s="148">
        <v>2100</v>
      </c>
      <c r="H17" s="137" t="s">
        <v>163</v>
      </c>
      <c r="I17" s="137" t="s">
        <v>403</v>
      </c>
    </row>
    <row r="18" spans="1:9" ht="15.75" x14ac:dyDescent="0.25">
      <c r="A18" s="48"/>
      <c r="B18" s="387" t="s">
        <v>32</v>
      </c>
      <c r="C18" s="387"/>
      <c r="D18" s="387"/>
      <c r="E18" s="387"/>
      <c r="F18" s="387"/>
      <c r="G18" s="322">
        <f>SUM(G5:G17)</f>
        <v>40105.120000000003</v>
      </c>
      <c r="H18" s="48"/>
      <c r="I18" s="48"/>
    </row>
    <row r="19" spans="1:9" ht="15.75" x14ac:dyDescent="0.25">
      <c r="F19" s="5" t="s">
        <v>406</v>
      </c>
      <c r="G19" s="335">
        <f>SUMIF(I5:I17,"s",G5:G17)</f>
        <v>23942.110000000004</v>
      </c>
    </row>
    <row r="20" spans="1:9" ht="15.75" x14ac:dyDescent="0.25">
      <c r="F20" s="5" t="s">
        <v>407</v>
      </c>
      <c r="G20" s="335">
        <f>SUMIF(I5:I17,"p",G5:G17)</f>
        <v>16163.01</v>
      </c>
    </row>
    <row r="21" spans="1:9" ht="30" x14ac:dyDescent="0.25">
      <c r="B21" s="45" t="s">
        <v>666</v>
      </c>
      <c r="F21" s="50" t="s">
        <v>408</v>
      </c>
      <c r="G21" s="335">
        <v>0</v>
      </c>
    </row>
  </sheetData>
  <mergeCells count="2">
    <mergeCell ref="B2:H2"/>
    <mergeCell ref="B18:F18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  <colBreaks count="1" manualBreakCount="1">
    <brk id="9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/>
  </sheetPr>
  <dimension ref="A1:R112"/>
  <sheetViews>
    <sheetView topLeftCell="A76" workbookViewId="0">
      <selection activeCell="K16" sqref="K16"/>
    </sheetView>
  </sheetViews>
  <sheetFormatPr defaultRowHeight="15" x14ac:dyDescent="0.25"/>
  <cols>
    <col min="1" max="1" width="3.125" style="44" bestFit="1" customWidth="1"/>
    <col min="2" max="2" width="20.75" style="45" bestFit="1" customWidth="1"/>
    <col min="3" max="3" width="27.375" style="45" bestFit="1" customWidth="1"/>
    <col min="4" max="4" width="9" style="44" customWidth="1"/>
    <col min="5" max="5" width="30.875" style="44" customWidth="1"/>
    <col min="6" max="6" width="26.125" style="44" customWidth="1"/>
    <col min="7" max="7" width="15.125" style="46" customWidth="1"/>
    <col min="8" max="8" width="12.25" style="44" customWidth="1"/>
    <col min="9" max="9" width="13" style="44" customWidth="1"/>
    <col min="10" max="10" width="8.125" style="44" customWidth="1"/>
    <col min="11" max="18" width="14.125" style="46" customWidth="1"/>
    <col min="19" max="16384" width="9" style="44"/>
  </cols>
  <sheetData>
    <row r="1" spans="1:18" ht="60" x14ac:dyDescent="0.3">
      <c r="A1" s="133" t="s">
        <v>1236</v>
      </c>
      <c r="K1" s="193" t="s">
        <v>650</v>
      </c>
      <c r="L1" s="193" t="s">
        <v>653</v>
      </c>
      <c r="M1" s="193" t="s">
        <v>421</v>
      </c>
      <c r="N1" s="193" t="s">
        <v>842</v>
      </c>
      <c r="O1" s="193" t="s">
        <v>843</v>
      </c>
      <c r="P1" s="193" t="s">
        <v>844</v>
      </c>
      <c r="Q1" s="193" t="s">
        <v>651</v>
      </c>
      <c r="R1" s="193" t="s">
        <v>654</v>
      </c>
    </row>
    <row r="2" spans="1:18" ht="15" customHeight="1" x14ac:dyDescent="0.25">
      <c r="B2" s="384" t="s">
        <v>409</v>
      </c>
      <c r="C2" s="384"/>
      <c r="D2" s="384"/>
      <c r="E2" s="384"/>
      <c r="F2" s="384"/>
      <c r="G2" s="384"/>
      <c r="H2" s="384"/>
      <c r="K2" s="194">
        <f>G9</f>
        <v>18341521.489999998</v>
      </c>
      <c r="L2" s="194">
        <f>G18</f>
        <v>12961.96</v>
      </c>
      <c r="M2" s="194">
        <f>G108</f>
        <v>591042.16</v>
      </c>
      <c r="N2" s="194">
        <f>G109</f>
        <v>266570.89</v>
      </c>
      <c r="O2" s="194">
        <f>G110</f>
        <v>324471.27</v>
      </c>
      <c r="P2" s="194">
        <v>0</v>
      </c>
      <c r="Q2" s="194"/>
      <c r="R2" s="194"/>
    </row>
    <row r="4" spans="1:18" s="45" customFormat="1" ht="30" x14ac:dyDescent="0.25">
      <c r="A4" s="123" t="s">
        <v>0</v>
      </c>
      <c r="B4" s="123" t="s">
        <v>1</v>
      </c>
      <c r="C4" s="123" t="s">
        <v>162</v>
      </c>
      <c r="D4" s="123" t="s">
        <v>68</v>
      </c>
      <c r="E4" s="123" t="s">
        <v>2</v>
      </c>
      <c r="F4" s="123" t="s">
        <v>410</v>
      </c>
      <c r="G4" s="320" t="s">
        <v>4</v>
      </c>
      <c r="H4" s="123" t="s">
        <v>3</v>
      </c>
      <c r="K4" s="46"/>
      <c r="L4" s="46"/>
      <c r="M4" s="46"/>
      <c r="N4" s="46"/>
      <c r="O4" s="46"/>
      <c r="P4" s="46"/>
      <c r="Q4" s="46"/>
      <c r="R4" s="46"/>
    </row>
    <row r="5" spans="1:18" x14ac:dyDescent="0.25">
      <c r="A5" s="48">
        <v>1</v>
      </c>
      <c r="B5" s="47" t="s">
        <v>470</v>
      </c>
      <c r="C5" s="47"/>
      <c r="D5" s="48">
        <v>2000</v>
      </c>
      <c r="E5" s="48" t="s">
        <v>471</v>
      </c>
      <c r="F5" s="48" t="s">
        <v>413</v>
      </c>
      <c r="G5" s="342">
        <v>11725318.84</v>
      </c>
      <c r="H5" s="48" t="s">
        <v>9</v>
      </c>
      <c r="I5" s="46"/>
    </row>
    <row r="6" spans="1:18" x14ac:dyDescent="0.25">
      <c r="A6" s="48">
        <v>2</v>
      </c>
      <c r="B6" s="47" t="s">
        <v>472</v>
      </c>
      <c r="C6" s="47"/>
      <c r="D6" s="48">
        <v>2000</v>
      </c>
      <c r="E6" s="48" t="s">
        <v>471</v>
      </c>
      <c r="F6" s="48" t="s">
        <v>413</v>
      </c>
      <c r="G6" s="342">
        <v>6406414.8099999996</v>
      </c>
      <c r="H6" s="48" t="s">
        <v>9</v>
      </c>
      <c r="I6" s="46"/>
    </row>
    <row r="7" spans="1:18" ht="45" x14ac:dyDescent="0.25">
      <c r="A7" s="48">
        <v>3</v>
      </c>
      <c r="B7" s="47" t="s">
        <v>473</v>
      </c>
      <c r="C7" s="47"/>
      <c r="D7" s="48">
        <v>2013</v>
      </c>
      <c r="E7" s="48" t="s">
        <v>471</v>
      </c>
      <c r="F7" s="48" t="s">
        <v>413</v>
      </c>
      <c r="G7" s="51">
        <v>161362.74</v>
      </c>
      <c r="H7" s="48" t="s">
        <v>9</v>
      </c>
    </row>
    <row r="8" spans="1:18" x14ac:dyDescent="0.25">
      <c r="A8" s="48">
        <v>4</v>
      </c>
      <c r="B8" s="47" t="s">
        <v>474</v>
      </c>
      <c r="C8" s="47"/>
      <c r="D8" s="48">
        <v>2013</v>
      </c>
      <c r="E8" s="48" t="s">
        <v>471</v>
      </c>
      <c r="F8" s="48" t="s">
        <v>413</v>
      </c>
      <c r="G8" s="51">
        <v>48425.1</v>
      </c>
      <c r="H8" s="48" t="s">
        <v>9</v>
      </c>
    </row>
    <row r="9" spans="1:18" ht="15" customHeight="1" x14ac:dyDescent="0.25">
      <c r="A9" s="48"/>
      <c r="B9" s="386" t="s">
        <v>411</v>
      </c>
      <c r="C9" s="386"/>
      <c r="D9" s="386"/>
      <c r="E9" s="386"/>
      <c r="F9" s="386"/>
      <c r="G9" s="6">
        <f>SUM(G5:G8)</f>
        <v>18341521.489999998</v>
      </c>
      <c r="H9" s="48"/>
    </row>
    <row r="10" spans="1:18" x14ac:dyDescent="0.25">
      <c r="A10" s="48">
        <v>5</v>
      </c>
      <c r="B10" s="47" t="s">
        <v>454</v>
      </c>
      <c r="C10" s="47" t="s">
        <v>475</v>
      </c>
      <c r="D10" s="48">
        <v>2007</v>
      </c>
      <c r="E10" s="48" t="s">
        <v>471</v>
      </c>
      <c r="F10" s="48" t="s">
        <v>413</v>
      </c>
      <c r="G10" s="51">
        <v>4500</v>
      </c>
      <c r="H10" s="48" t="s">
        <v>9</v>
      </c>
    </row>
    <row r="11" spans="1:18" x14ac:dyDescent="0.25">
      <c r="A11" s="48">
        <v>6</v>
      </c>
      <c r="B11" s="47" t="s">
        <v>454</v>
      </c>
      <c r="C11" s="47" t="s">
        <v>476</v>
      </c>
      <c r="D11" s="48">
        <v>2007</v>
      </c>
      <c r="E11" s="48" t="s">
        <v>471</v>
      </c>
      <c r="F11" s="48" t="s">
        <v>413</v>
      </c>
      <c r="G11" s="51">
        <v>1899</v>
      </c>
      <c r="H11" s="48" t="s">
        <v>9</v>
      </c>
    </row>
    <row r="12" spans="1:18" x14ac:dyDescent="0.25">
      <c r="A12" s="48">
        <v>7</v>
      </c>
      <c r="B12" s="47" t="s">
        <v>1419</v>
      </c>
      <c r="C12" s="47" t="s">
        <v>477</v>
      </c>
      <c r="D12" s="48">
        <v>2013</v>
      </c>
      <c r="E12" s="48" t="s">
        <v>471</v>
      </c>
      <c r="F12" s="48" t="s">
        <v>413</v>
      </c>
      <c r="G12" s="51">
        <v>1399.98</v>
      </c>
      <c r="H12" s="48" t="s">
        <v>9</v>
      </c>
    </row>
    <row r="13" spans="1:18" x14ac:dyDescent="0.25">
      <c r="A13" s="48">
        <v>8</v>
      </c>
      <c r="B13" s="47" t="s">
        <v>1419</v>
      </c>
      <c r="C13" s="47" t="s">
        <v>478</v>
      </c>
      <c r="D13" s="48">
        <v>2013</v>
      </c>
      <c r="E13" s="48" t="s">
        <v>471</v>
      </c>
      <c r="F13" s="48" t="s">
        <v>413</v>
      </c>
      <c r="G13" s="51">
        <v>1199.98</v>
      </c>
      <c r="H13" s="48" t="s">
        <v>9</v>
      </c>
    </row>
    <row r="14" spans="1:18" ht="30" x14ac:dyDescent="0.25">
      <c r="A14" s="48">
        <v>9</v>
      </c>
      <c r="B14" s="47" t="s">
        <v>454</v>
      </c>
      <c r="C14" s="47" t="s">
        <v>479</v>
      </c>
      <c r="D14" s="48">
        <v>2007</v>
      </c>
      <c r="E14" s="48" t="s">
        <v>471</v>
      </c>
      <c r="F14" s="48" t="s">
        <v>413</v>
      </c>
      <c r="G14" s="51">
        <v>783</v>
      </c>
      <c r="H14" s="48" t="s">
        <v>9</v>
      </c>
    </row>
    <row r="15" spans="1:18" x14ac:dyDescent="0.25">
      <c r="A15" s="48">
        <v>10</v>
      </c>
      <c r="B15" s="48" t="s">
        <v>454</v>
      </c>
      <c r="C15" s="48" t="s">
        <v>931</v>
      </c>
      <c r="D15" s="189">
        <v>44167</v>
      </c>
      <c r="E15" s="48" t="s">
        <v>471</v>
      </c>
      <c r="F15" s="48" t="s">
        <v>413</v>
      </c>
      <c r="G15" s="51">
        <v>1020</v>
      </c>
      <c r="H15" s="48" t="s">
        <v>9</v>
      </c>
    </row>
    <row r="16" spans="1:18" x14ac:dyDescent="0.25">
      <c r="A16" s="48">
        <v>11</v>
      </c>
      <c r="B16" s="48" t="s">
        <v>454</v>
      </c>
      <c r="C16" s="48" t="s">
        <v>1239</v>
      </c>
      <c r="D16" s="189">
        <v>44186</v>
      </c>
      <c r="E16" s="48" t="s">
        <v>471</v>
      </c>
      <c r="F16" s="48" t="s">
        <v>413</v>
      </c>
      <c r="G16" s="51">
        <v>1080</v>
      </c>
      <c r="H16" s="48" t="s">
        <v>9</v>
      </c>
      <c r="I16" s="239"/>
    </row>
    <row r="17" spans="1:10" x14ac:dyDescent="0.25">
      <c r="A17" s="48">
        <v>12</v>
      </c>
      <c r="B17" s="48" t="s">
        <v>454</v>
      </c>
      <c r="C17" s="48" t="s">
        <v>1239</v>
      </c>
      <c r="D17" s="189">
        <v>44186</v>
      </c>
      <c r="E17" s="48" t="s">
        <v>471</v>
      </c>
      <c r="F17" s="48" t="s">
        <v>413</v>
      </c>
      <c r="G17" s="51">
        <v>1080</v>
      </c>
      <c r="H17" s="48" t="s">
        <v>9</v>
      </c>
    </row>
    <row r="18" spans="1:10" x14ac:dyDescent="0.25">
      <c r="A18" s="48"/>
      <c r="B18" s="386" t="s">
        <v>420</v>
      </c>
      <c r="C18" s="386"/>
      <c r="D18" s="386"/>
      <c r="E18" s="386"/>
      <c r="F18" s="386"/>
      <c r="G18" s="6">
        <f>SUM(G10:G17)</f>
        <v>12961.96</v>
      </c>
      <c r="H18" s="48"/>
    </row>
    <row r="19" spans="1:10" ht="15.75" x14ac:dyDescent="0.25">
      <c r="A19" s="387" t="s">
        <v>32</v>
      </c>
      <c r="B19" s="387"/>
      <c r="C19" s="387"/>
      <c r="D19" s="387"/>
      <c r="E19" s="387"/>
      <c r="F19" s="387"/>
      <c r="G19" s="322">
        <f>SUM(G18,G9)</f>
        <v>18354483.449999999</v>
      </c>
      <c r="H19" s="48"/>
    </row>
    <row r="20" spans="1:10" ht="15.75" x14ac:dyDescent="0.25">
      <c r="A20" s="5"/>
      <c r="B20" s="5"/>
      <c r="C20" s="5"/>
      <c r="D20" s="5"/>
      <c r="E20" s="5"/>
      <c r="F20" s="5"/>
      <c r="G20" s="10"/>
    </row>
    <row r="21" spans="1:10" x14ac:dyDescent="0.25">
      <c r="B21" s="384" t="s">
        <v>421</v>
      </c>
      <c r="C21" s="384"/>
      <c r="D21" s="384"/>
      <c r="E21" s="384"/>
      <c r="F21" s="384"/>
      <c r="G21" s="384"/>
      <c r="H21" s="384"/>
      <c r="J21" s="44" t="s">
        <v>656</v>
      </c>
    </row>
    <row r="22" spans="1:10" x14ac:dyDescent="0.25">
      <c r="J22" s="44" t="s">
        <v>655</v>
      </c>
    </row>
    <row r="23" spans="1:10" ht="30" x14ac:dyDescent="0.25">
      <c r="A23" s="123" t="s">
        <v>0</v>
      </c>
      <c r="B23" s="123" t="s">
        <v>1</v>
      </c>
      <c r="C23" s="123" t="s">
        <v>162</v>
      </c>
      <c r="D23" s="123" t="s">
        <v>68</v>
      </c>
      <c r="E23" s="123" t="s">
        <v>2</v>
      </c>
      <c r="F23" s="123" t="s">
        <v>410</v>
      </c>
      <c r="G23" s="320" t="s">
        <v>4</v>
      </c>
      <c r="H23" s="123" t="s">
        <v>3</v>
      </c>
      <c r="I23" s="123" t="s">
        <v>405</v>
      </c>
      <c r="J23" s="44" t="s">
        <v>657</v>
      </c>
    </row>
    <row r="24" spans="1:10" x14ac:dyDescent="0.25">
      <c r="A24" s="137">
        <v>12</v>
      </c>
      <c r="B24" s="141" t="s">
        <v>422</v>
      </c>
      <c r="C24" s="141" t="s">
        <v>480</v>
      </c>
      <c r="D24" s="137">
        <v>2010</v>
      </c>
      <c r="E24" s="137" t="s">
        <v>471</v>
      </c>
      <c r="F24" s="137" t="s">
        <v>424</v>
      </c>
      <c r="G24" s="148">
        <v>2988</v>
      </c>
      <c r="H24" s="137" t="s">
        <v>163</v>
      </c>
      <c r="I24" s="137" t="s">
        <v>403</v>
      </c>
    </row>
    <row r="25" spans="1:10" ht="90" x14ac:dyDescent="0.25">
      <c r="A25" s="137">
        <v>13</v>
      </c>
      <c r="B25" s="141" t="s">
        <v>422</v>
      </c>
      <c r="C25" s="141" t="s">
        <v>481</v>
      </c>
      <c r="D25" s="137">
        <v>2005</v>
      </c>
      <c r="E25" s="137" t="s">
        <v>471</v>
      </c>
      <c r="F25" s="137" t="s">
        <v>424</v>
      </c>
      <c r="G25" s="148">
        <v>29117</v>
      </c>
      <c r="H25" s="137" t="s">
        <v>163</v>
      </c>
      <c r="I25" s="137" t="s">
        <v>403</v>
      </c>
    </row>
    <row r="26" spans="1:10" x14ac:dyDescent="0.25">
      <c r="A26" s="137">
        <v>14</v>
      </c>
      <c r="B26" s="141" t="s">
        <v>448</v>
      </c>
      <c r="C26" s="141" t="s">
        <v>482</v>
      </c>
      <c r="D26" s="137">
        <v>2009</v>
      </c>
      <c r="E26" s="137" t="s">
        <v>471</v>
      </c>
      <c r="F26" s="137" t="s">
        <v>424</v>
      </c>
      <c r="G26" s="148">
        <v>6724</v>
      </c>
      <c r="H26" s="137" t="s">
        <v>163</v>
      </c>
      <c r="I26" s="137" t="s">
        <v>404</v>
      </c>
    </row>
    <row r="27" spans="1:10" ht="30" x14ac:dyDescent="0.25">
      <c r="A27" s="137">
        <v>15</v>
      </c>
      <c r="B27" s="141" t="s">
        <v>422</v>
      </c>
      <c r="C27" s="141" t="s">
        <v>483</v>
      </c>
      <c r="D27" s="137">
        <v>2012</v>
      </c>
      <c r="E27" s="137" t="s">
        <v>471</v>
      </c>
      <c r="F27" s="137" t="s">
        <v>424</v>
      </c>
      <c r="G27" s="148">
        <v>4215</v>
      </c>
      <c r="H27" s="137" t="s">
        <v>163</v>
      </c>
      <c r="I27" s="137" t="s">
        <v>403</v>
      </c>
    </row>
    <row r="28" spans="1:10" x14ac:dyDescent="0.25">
      <c r="A28" s="137">
        <v>16</v>
      </c>
      <c r="B28" s="141" t="s">
        <v>448</v>
      </c>
      <c r="C28" s="141" t="s">
        <v>484</v>
      </c>
      <c r="D28" s="137">
        <v>2012</v>
      </c>
      <c r="E28" s="137" t="s">
        <v>471</v>
      </c>
      <c r="F28" s="137" t="s">
        <v>424</v>
      </c>
      <c r="G28" s="148">
        <v>4207.01</v>
      </c>
      <c r="H28" s="137" t="s">
        <v>163</v>
      </c>
      <c r="I28" s="137" t="s">
        <v>404</v>
      </c>
    </row>
    <row r="29" spans="1:10" ht="45" x14ac:dyDescent="0.25">
      <c r="A29" s="137">
        <v>17</v>
      </c>
      <c r="B29" s="141" t="s">
        <v>448</v>
      </c>
      <c r="C29" s="141" t="s">
        <v>485</v>
      </c>
      <c r="D29" s="137">
        <v>2012</v>
      </c>
      <c r="E29" s="137" t="s">
        <v>471</v>
      </c>
      <c r="F29" s="137" t="s">
        <v>424</v>
      </c>
      <c r="G29" s="148">
        <v>2680</v>
      </c>
      <c r="H29" s="137" t="s">
        <v>163</v>
      </c>
      <c r="I29" s="137" t="s">
        <v>404</v>
      </c>
    </row>
    <row r="30" spans="1:10" ht="30" x14ac:dyDescent="0.25">
      <c r="A30" s="137">
        <v>18</v>
      </c>
      <c r="B30" s="141" t="s">
        <v>448</v>
      </c>
      <c r="C30" s="141" t="s">
        <v>486</v>
      </c>
      <c r="D30" s="137">
        <v>2012</v>
      </c>
      <c r="E30" s="137" t="s">
        <v>471</v>
      </c>
      <c r="F30" s="137" t="s">
        <v>424</v>
      </c>
      <c r="G30" s="148">
        <v>2050.9499999999998</v>
      </c>
      <c r="H30" s="137" t="s">
        <v>163</v>
      </c>
      <c r="I30" s="137" t="s">
        <v>404</v>
      </c>
    </row>
    <row r="31" spans="1:10" ht="30" x14ac:dyDescent="0.25">
      <c r="A31" s="137">
        <v>19</v>
      </c>
      <c r="B31" s="141" t="s">
        <v>448</v>
      </c>
      <c r="C31" s="141" t="s">
        <v>487</v>
      </c>
      <c r="D31" s="137">
        <v>2012</v>
      </c>
      <c r="E31" s="137" t="s">
        <v>471</v>
      </c>
      <c r="F31" s="137" t="s">
        <v>424</v>
      </c>
      <c r="G31" s="148">
        <v>1025.48</v>
      </c>
      <c r="H31" s="137" t="s">
        <v>163</v>
      </c>
      <c r="I31" s="137" t="s">
        <v>404</v>
      </c>
    </row>
    <row r="32" spans="1:10" ht="30" x14ac:dyDescent="0.25">
      <c r="A32" s="137">
        <v>20</v>
      </c>
      <c r="B32" s="141" t="s">
        <v>448</v>
      </c>
      <c r="C32" s="141" t="s">
        <v>488</v>
      </c>
      <c r="D32" s="137">
        <v>2013</v>
      </c>
      <c r="E32" s="137" t="s">
        <v>471</v>
      </c>
      <c r="F32" s="137" t="s">
        <v>424</v>
      </c>
      <c r="G32" s="148">
        <v>9995</v>
      </c>
      <c r="H32" s="137" t="s">
        <v>163</v>
      </c>
      <c r="I32" s="137" t="s">
        <v>404</v>
      </c>
    </row>
    <row r="33" spans="1:13" ht="60" x14ac:dyDescent="0.25">
      <c r="A33" s="137">
        <v>21</v>
      </c>
      <c r="B33" s="141" t="s">
        <v>448</v>
      </c>
      <c r="C33" s="141" t="s">
        <v>489</v>
      </c>
      <c r="D33" s="137">
        <v>2013</v>
      </c>
      <c r="E33" s="137" t="s">
        <v>471</v>
      </c>
      <c r="F33" s="137" t="s">
        <v>424</v>
      </c>
      <c r="G33" s="148">
        <v>15439.94</v>
      </c>
      <c r="H33" s="137" t="s">
        <v>163</v>
      </c>
      <c r="I33" s="137" t="s">
        <v>404</v>
      </c>
    </row>
    <row r="34" spans="1:13" ht="30" x14ac:dyDescent="0.25">
      <c r="A34" s="137">
        <v>22</v>
      </c>
      <c r="B34" s="141" t="s">
        <v>456</v>
      </c>
      <c r="C34" s="141" t="s">
        <v>490</v>
      </c>
      <c r="D34" s="137">
        <v>2013</v>
      </c>
      <c r="E34" s="137" t="s">
        <v>471</v>
      </c>
      <c r="F34" s="137" t="s">
        <v>424</v>
      </c>
      <c r="G34" s="148">
        <v>1999.99</v>
      </c>
      <c r="H34" s="137" t="s">
        <v>163</v>
      </c>
      <c r="I34" s="137" t="s">
        <v>403</v>
      </c>
    </row>
    <row r="35" spans="1:13" ht="30" x14ac:dyDescent="0.25">
      <c r="A35" s="137">
        <v>23</v>
      </c>
      <c r="B35" s="141" t="s">
        <v>491</v>
      </c>
      <c r="C35" s="141" t="s">
        <v>492</v>
      </c>
      <c r="D35" s="137">
        <v>2014</v>
      </c>
      <c r="E35" s="137" t="s">
        <v>471</v>
      </c>
      <c r="F35" s="137" t="s">
        <v>424</v>
      </c>
      <c r="G35" s="148">
        <v>9335</v>
      </c>
      <c r="H35" s="137" t="s">
        <v>163</v>
      </c>
      <c r="I35" s="137" t="s">
        <v>403</v>
      </c>
    </row>
    <row r="36" spans="1:13" ht="45" x14ac:dyDescent="0.25">
      <c r="A36" s="137">
        <v>24</v>
      </c>
      <c r="B36" s="141" t="s">
        <v>493</v>
      </c>
      <c r="C36" s="141" t="s">
        <v>494</v>
      </c>
      <c r="D36" s="137">
        <v>2014</v>
      </c>
      <c r="E36" s="137" t="s">
        <v>471</v>
      </c>
      <c r="F36" s="137" t="s">
        <v>424</v>
      </c>
      <c r="G36" s="148">
        <f>675+327+657+447+570+255+177+1140+225</f>
        <v>4473</v>
      </c>
      <c r="H36" s="137" t="s">
        <v>163</v>
      </c>
      <c r="I36" s="137" t="s">
        <v>403</v>
      </c>
    </row>
    <row r="37" spans="1:13" x14ac:dyDescent="0.25">
      <c r="A37" s="137">
        <v>25</v>
      </c>
      <c r="B37" s="141" t="s">
        <v>1028</v>
      </c>
      <c r="C37" s="141" t="s">
        <v>495</v>
      </c>
      <c r="D37" s="137">
        <v>2014</v>
      </c>
      <c r="E37" s="137" t="s">
        <v>471</v>
      </c>
      <c r="F37" s="137" t="s">
        <v>424</v>
      </c>
      <c r="G37" s="148">
        <v>598</v>
      </c>
      <c r="H37" s="137" t="s">
        <v>163</v>
      </c>
      <c r="I37" s="137" t="s">
        <v>403</v>
      </c>
    </row>
    <row r="38" spans="1:13" ht="30" x14ac:dyDescent="0.25">
      <c r="A38" s="137">
        <v>26</v>
      </c>
      <c r="B38" s="141" t="s">
        <v>496</v>
      </c>
      <c r="C38" s="141" t="s">
        <v>497</v>
      </c>
      <c r="D38" s="137">
        <v>2014</v>
      </c>
      <c r="E38" s="137" t="s">
        <v>471</v>
      </c>
      <c r="F38" s="137" t="s">
        <v>424</v>
      </c>
      <c r="G38" s="148">
        <v>1688</v>
      </c>
      <c r="H38" s="137" t="s">
        <v>163</v>
      </c>
      <c r="I38" s="137" t="s">
        <v>404</v>
      </c>
    </row>
    <row r="39" spans="1:13" ht="30" x14ac:dyDescent="0.25">
      <c r="A39" s="137">
        <v>27</v>
      </c>
      <c r="B39" s="141" t="s">
        <v>673</v>
      </c>
      <c r="C39" s="141" t="s">
        <v>726</v>
      </c>
      <c r="D39" s="149">
        <v>43028</v>
      </c>
      <c r="E39" s="137" t="s">
        <v>471</v>
      </c>
      <c r="F39" s="137" t="s">
        <v>424</v>
      </c>
      <c r="G39" s="148">
        <v>1699</v>
      </c>
      <c r="H39" s="137" t="s">
        <v>163</v>
      </c>
      <c r="I39" s="137" t="s">
        <v>403</v>
      </c>
    </row>
    <row r="40" spans="1:13" x14ac:dyDescent="0.25">
      <c r="A40" s="137">
        <v>28</v>
      </c>
      <c r="B40" s="141" t="s">
        <v>671</v>
      </c>
      <c r="C40" s="141" t="s">
        <v>727</v>
      </c>
      <c r="D40" s="149">
        <v>43017</v>
      </c>
      <c r="E40" s="137" t="s">
        <v>471</v>
      </c>
      <c r="F40" s="137" t="s">
        <v>424</v>
      </c>
      <c r="G40" s="148">
        <v>1384</v>
      </c>
      <c r="H40" s="137" t="s">
        <v>163</v>
      </c>
      <c r="I40" s="137" t="s">
        <v>404</v>
      </c>
    </row>
    <row r="41" spans="1:13" x14ac:dyDescent="0.25">
      <c r="A41" s="137">
        <v>29</v>
      </c>
      <c r="B41" s="141" t="s">
        <v>1354</v>
      </c>
      <c r="C41" s="141" t="s">
        <v>1355</v>
      </c>
      <c r="D41" s="149">
        <v>42992</v>
      </c>
      <c r="E41" s="137" t="s">
        <v>471</v>
      </c>
      <c r="F41" s="137" t="s">
        <v>424</v>
      </c>
      <c r="G41" s="148">
        <f>442.8*2</f>
        <v>885.6</v>
      </c>
      <c r="H41" s="137" t="s">
        <v>163</v>
      </c>
      <c r="I41" s="137" t="s">
        <v>403</v>
      </c>
      <c r="J41" s="239"/>
      <c r="M41" s="229"/>
    </row>
    <row r="42" spans="1:13" ht="60" x14ac:dyDescent="0.25">
      <c r="A42" s="137">
        <v>30</v>
      </c>
      <c r="B42" s="141" t="s">
        <v>422</v>
      </c>
      <c r="C42" s="141" t="s">
        <v>737</v>
      </c>
      <c r="D42" s="228" t="s">
        <v>738</v>
      </c>
      <c r="E42" s="137" t="s">
        <v>471</v>
      </c>
      <c r="F42" s="137" t="s">
        <v>424</v>
      </c>
      <c r="G42" s="148">
        <v>7490.7</v>
      </c>
      <c r="H42" s="137" t="s">
        <v>163</v>
      </c>
      <c r="I42" s="137" t="s">
        <v>403</v>
      </c>
    </row>
    <row r="43" spans="1:13" x14ac:dyDescent="0.25">
      <c r="A43" s="137">
        <v>31</v>
      </c>
      <c r="B43" s="137" t="s">
        <v>422</v>
      </c>
      <c r="C43" s="137" t="s">
        <v>858</v>
      </c>
      <c r="D43" s="137">
        <v>2019</v>
      </c>
      <c r="E43" s="137" t="s">
        <v>471</v>
      </c>
      <c r="F43" s="137" t="s">
        <v>424</v>
      </c>
      <c r="G43" s="148">
        <v>17500</v>
      </c>
      <c r="H43" s="137" t="s">
        <v>163</v>
      </c>
      <c r="I43" s="137" t="s">
        <v>403</v>
      </c>
    </row>
    <row r="44" spans="1:13" x14ac:dyDescent="0.25">
      <c r="A44" s="137">
        <v>32</v>
      </c>
      <c r="B44" s="137" t="s">
        <v>448</v>
      </c>
      <c r="C44" s="137" t="s">
        <v>859</v>
      </c>
      <c r="D44" s="137">
        <v>2019</v>
      </c>
      <c r="E44" s="137" t="s">
        <v>471</v>
      </c>
      <c r="F44" s="137" t="s">
        <v>424</v>
      </c>
      <c r="G44" s="148">
        <v>6392</v>
      </c>
      <c r="H44" s="137" t="s">
        <v>163</v>
      </c>
      <c r="I44" s="137" t="s">
        <v>404</v>
      </c>
    </row>
    <row r="45" spans="1:13" x14ac:dyDescent="0.25">
      <c r="A45" s="137">
        <v>33</v>
      </c>
      <c r="B45" s="141" t="s">
        <v>448</v>
      </c>
      <c r="C45" s="141" t="s">
        <v>1029</v>
      </c>
      <c r="D45" s="228" t="s">
        <v>738</v>
      </c>
      <c r="E45" s="137" t="s">
        <v>471</v>
      </c>
      <c r="F45" s="137" t="s">
        <v>424</v>
      </c>
      <c r="G45" s="148">
        <v>699.9</v>
      </c>
      <c r="H45" s="137" t="s">
        <v>163</v>
      </c>
      <c r="I45" s="137" t="s">
        <v>404</v>
      </c>
    </row>
    <row r="46" spans="1:13" x14ac:dyDescent="0.25">
      <c r="A46" s="137">
        <v>34</v>
      </c>
      <c r="B46" s="137" t="s">
        <v>422</v>
      </c>
      <c r="C46" s="137" t="s">
        <v>1030</v>
      </c>
      <c r="D46" s="149">
        <v>43815</v>
      </c>
      <c r="E46" s="137" t="s">
        <v>471</v>
      </c>
      <c r="F46" s="137" t="s">
        <v>424</v>
      </c>
      <c r="G46" s="148">
        <v>375</v>
      </c>
      <c r="H46" s="137" t="s">
        <v>163</v>
      </c>
      <c r="I46" s="137" t="s">
        <v>403</v>
      </c>
    </row>
    <row r="47" spans="1:13" ht="30" x14ac:dyDescent="0.25">
      <c r="A47" s="137">
        <v>35</v>
      </c>
      <c r="B47" s="141" t="s">
        <v>448</v>
      </c>
      <c r="C47" s="141" t="s">
        <v>1031</v>
      </c>
      <c r="D47" s="149">
        <v>44165</v>
      </c>
      <c r="E47" s="137" t="s">
        <v>471</v>
      </c>
      <c r="F47" s="137" t="s">
        <v>424</v>
      </c>
      <c r="G47" s="148">
        <f>25*970.47</f>
        <v>24261.75</v>
      </c>
      <c r="H47" s="137" t="s">
        <v>163</v>
      </c>
      <c r="I47" s="137" t="s">
        <v>404</v>
      </c>
    </row>
    <row r="48" spans="1:13" x14ac:dyDescent="0.25">
      <c r="A48" s="137">
        <v>36</v>
      </c>
      <c r="B48" s="137" t="s">
        <v>422</v>
      </c>
      <c r="C48" s="137" t="s">
        <v>1420</v>
      </c>
      <c r="D48" s="149">
        <v>44546</v>
      </c>
      <c r="E48" s="137" t="s">
        <v>471</v>
      </c>
      <c r="F48" s="137" t="s">
        <v>424</v>
      </c>
      <c r="G48" s="148">
        <v>13600</v>
      </c>
      <c r="H48" s="137" t="s">
        <v>163</v>
      </c>
      <c r="I48" s="137" t="s">
        <v>403</v>
      </c>
    </row>
    <row r="49" spans="1:11" x14ac:dyDescent="0.25">
      <c r="A49" s="137">
        <v>37</v>
      </c>
      <c r="B49" s="137" t="s">
        <v>448</v>
      </c>
      <c r="C49" s="137" t="s">
        <v>1180</v>
      </c>
      <c r="D49" s="149">
        <v>44547</v>
      </c>
      <c r="E49" s="137" t="s">
        <v>471</v>
      </c>
      <c r="F49" s="137" t="s">
        <v>424</v>
      </c>
      <c r="G49" s="148">
        <f>4*830</f>
        <v>3320</v>
      </c>
      <c r="H49" s="137" t="s">
        <v>163</v>
      </c>
      <c r="I49" s="137" t="s">
        <v>404</v>
      </c>
    </row>
    <row r="50" spans="1:11" x14ac:dyDescent="0.25">
      <c r="A50" s="137">
        <v>38</v>
      </c>
      <c r="B50" s="137" t="s">
        <v>422</v>
      </c>
      <c r="C50" s="137" t="s">
        <v>1421</v>
      </c>
      <c r="D50" s="149">
        <v>44558</v>
      </c>
      <c r="E50" s="137" t="s">
        <v>471</v>
      </c>
      <c r="F50" s="137" t="s">
        <v>424</v>
      </c>
      <c r="G50" s="148">
        <v>13600</v>
      </c>
      <c r="H50" s="137" t="s">
        <v>163</v>
      </c>
      <c r="I50" s="137" t="s">
        <v>403</v>
      </c>
    </row>
    <row r="51" spans="1:11" x14ac:dyDescent="0.25">
      <c r="A51" s="137">
        <v>39</v>
      </c>
      <c r="B51" s="137" t="s">
        <v>448</v>
      </c>
      <c r="C51" s="137" t="s">
        <v>1237</v>
      </c>
      <c r="D51" s="149">
        <v>44736</v>
      </c>
      <c r="E51" s="137" t="s">
        <v>471</v>
      </c>
      <c r="F51" s="137" t="s">
        <v>424</v>
      </c>
      <c r="G51" s="148">
        <v>2599</v>
      </c>
      <c r="H51" s="137" t="s">
        <v>163</v>
      </c>
      <c r="I51" s="137" t="s">
        <v>404</v>
      </c>
    </row>
    <row r="52" spans="1:11" x14ac:dyDescent="0.25">
      <c r="A52" s="137">
        <v>40</v>
      </c>
      <c r="B52" s="137" t="s">
        <v>422</v>
      </c>
      <c r="C52" s="137" t="s">
        <v>1238</v>
      </c>
      <c r="D52" s="149">
        <v>44802</v>
      </c>
      <c r="E52" s="137" t="s">
        <v>471</v>
      </c>
      <c r="F52" s="137" t="s">
        <v>424</v>
      </c>
      <c r="G52" s="148">
        <v>9995.0400000000009</v>
      </c>
      <c r="H52" s="137" t="s">
        <v>163</v>
      </c>
      <c r="I52" s="137" t="s">
        <v>403</v>
      </c>
    </row>
    <row r="53" spans="1:11" x14ac:dyDescent="0.25">
      <c r="A53" s="137">
        <v>41</v>
      </c>
      <c r="B53" s="441" t="s">
        <v>448</v>
      </c>
      <c r="C53" s="441" t="s">
        <v>1287</v>
      </c>
      <c r="D53" s="452">
        <v>44887</v>
      </c>
      <c r="E53" s="441" t="s">
        <v>471</v>
      </c>
      <c r="F53" s="441" t="s">
        <v>424</v>
      </c>
      <c r="G53" s="451">
        <v>25368</v>
      </c>
      <c r="H53" s="441" t="s">
        <v>163</v>
      </c>
      <c r="I53" s="441" t="s">
        <v>404</v>
      </c>
    </row>
    <row r="54" spans="1:11" x14ac:dyDescent="0.25">
      <c r="A54" s="137">
        <v>42</v>
      </c>
      <c r="B54" s="441" t="s">
        <v>422</v>
      </c>
      <c r="C54" s="441" t="s">
        <v>1356</v>
      </c>
      <c r="D54" s="452">
        <v>44903</v>
      </c>
      <c r="E54" s="441" t="s">
        <v>471</v>
      </c>
      <c r="F54" s="441" t="s">
        <v>424</v>
      </c>
      <c r="G54" s="451">
        <v>13900</v>
      </c>
      <c r="H54" s="441" t="s">
        <v>163</v>
      </c>
      <c r="I54" s="441" t="s">
        <v>403</v>
      </c>
    </row>
    <row r="55" spans="1:11" x14ac:dyDescent="0.25">
      <c r="A55" s="137">
        <v>43</v>
      </c>
      <c r="B55" s="441" t="s">
        <v>422</v>
      </c>
      <c r="C55" s="441" t="s">
        <v>1357</v>
      </c>
      <c r="D55" s="452">
        <v>45229</v>
      </c>
      <c r="E55" s="441" t="s">
        <v>471</v>
      </c>
      <c r="F55" s="441" t="s">
        <v>424</v>
      </c>
      <c r="G55" s="451">
        <v>14981.4</v>
      </c>
      <c r="H55" s="441" t="s">
        <v>163</v>
      </c>
      <c r="I55" s="441" t="s">
        <v>403</v>
      </c>
    </row>
    <row r="56" spans="1:11" x14ac:dyDescent="0.25">
      <c r="A56" s="137">
        <v>44</v>
      </c>
      <c r="B56" s="441" t="s">
        <v>422</v>
      </c>
      <c r="C56" s="441" t="s">
        <v>1358</v>
      </c>
      <c r="D56" s="452">
        <v>45246</v>
      </c>
      <c r="E56" s="441" t="s">
        <v>471</v>
      </c>
      <c r="F56" s="441" t="s">
        <v>424</v>
      </c>
      <c r="G56" s="451">
        <v>3495</v>
      </c>
      <c r="H56" s="441" t="s">
        <v>163</v>
      </c>
      <c r="I56" s="441" t="s">
        <v>403</v>
      </c>
    </row>
    <row r="57" spans="1:11" x14ac:dyDescent="0.25">
      <c r="A57" s="137">
        <v>45</v>
      </c>
      <c r="B57" s="441" t="s">
        <v>422</v>
      </c>
      <c r="C57" s="441" t="s">
        <v>1359</v>
      </c>
      <c r="D57" s="452">
        <v>45246</v>
      </c>
      <c r="E57" s="441" t="s">
        <v>471</v>
      </c>
      <c r="F57" s="441" t="s">
        <v>424</v>
      </c>
      <c r="G57" s="451">
        <v>4601</v>
      </c>
      <c r="H57" s="441" t="s">
        <v>163</v>
      </c>
      <c r="I57" s="441" t="s">
        <v>403</v>
      </c>
    </row>
    <row r="58" spans="1:11" x14ac:dyDescent="0.25">
      <c r="A58" s="137">
        <v>46</v>
      </c>
      <c r="B58" s="441" t="s">
        <v>422</v>
      </c>
      <c r="C58" s="441" t="s">
        <v>1360</v>
      </c>
      <c r="D58" s="452">
        <v>45259</v>
      </c>
      <c r="E58" s="441" t="s">
        <v>471</v>
      </c>
      <c r="F58" s="441" t="s">
        <v>424</v>
      </c>
      <c r="G58" s="451">
        <v>3672</v>
      </c>
      <c r="H58" s="441" t="s">
        <v>163</v>
      </c>
      <c r="I58" s="441" t="s">
        <v>403</v>
      </c>
    </row>
    <row r="59" spans="1:11" x14ac:dyDescent="0.25">
      <c r="A59" s="137">
        <v>47</v>
      </c>
      <c r="B59" s="441" t="s">
        <v>422</v>
      </c>
      <c r="C59" s="441" t="s">
        <v>1356</v>
      </c>
      <c r="D59" s="452">
        <v>45264</v>
      </c>
      <c r="E59" s="441" t="s">
        <v>471</v>
      </c>
      <c r="F59" s="441" t="s">
        <v>424</v>
      </c>
      <c r="G59" s="451">
        <v>14400</v>
      </c>
      <c r="H59" s="441" t="s">
        <v>163</v>
      </c>
      <c r="I59" s="441" t="s">
        <v>403</v>
      </c>
    </row>
    <row r="60" spans="1:11" x14ac:dyDescent="0.25">
      <c r="A60" s="137">
        <v>48</v>
      </c>
      <c r="B60" s="441" t="s">
        <v>422</v>
      </c>
      <c r="C60" s="441" t="s">
        <v>1356</v>
      </c>
      <c r="D60" s="452">
        <v>45280</v>
      </c>
      <c r="E60" s="441" t="s">
        <v>471</v>
      </c>
      <c r="F60" s="441" t="s">
        <v>424</v>
      </c>
      <c r="G60" s="451">
        <v>14400</v>
      </c>
      <c r="H60" s="441" t="s">
        <v>163</v>
      </c>
      <c r="I60" s="441" t="s">
        <v>403</v>
      </c>
    </row>
    <row r="61" spans="1:11" x14ac:dyDescent="0.25">
      <c r="A61" s="137">
        <v>49</v>
      </c>
      <c r="B61" s="141" t="s">
        <v>448</v>
      </c>
      <c r="C61" s="141" t="s">
        <v>502</v>
      </c>
      <c r="D61" s="137">
        <v>2008</v>
      </c>
      <c r="E61" s="48" t="s">
        <v>471</v>
      </c>
      <c r="F61" s="137" t="s">
        <v>424</v>
      </c>
      <c r="G61" s="148">
        <v>2099</v>
      </c>
      <c r="H61" s="137" t="s">
        <v>163</v>
      </c>
      <c r="I61" s="137" t="s">
        <v>404</v>
      </c>
      <c r="K61" s="44"/>
    </row>
    <row r="62" spans="1:11" x14ac:dyDescent="0.25">
      <c r="A62" s="137">
        <v>50</v>
      </c>
      <c r="B62" s="141" t="s">
        <v>448</v>
      </c>
      <c r="C62" s="141" t="s">
        <v>503</v>
      </c>
      <c r="D62" s="137">
        <v>2009</v>
      </c>
      <c r="E62" s="48" t="s">
        <v>471</v>
      </c>
      <c r="F62" s="137" t="s">
        <v>424</v>
      </c>
      <c r="G62" s="148">
        <v>2086</v>
      </c>
      <c r="H62" s="137" t="s">
        <v>163</v>
      </c>
      <c r="I62" s="137" t="s">
        <v>404</v>
      </c>
      <c r="K62" s="44"/>
    </row>
    <row r="63" spans="1:11" x14ac:dyDescent="0.25">
      <c r="A63" s="137">
        <v>51</v>
      </c>
      <c r="B63" s="141" t="s">
        <v>448</v>
      </c>
      <c r="C63" s="141" t="s">
        <v>504</v>
      </c>
      <c r="D63" s="137">
        <v>2009</v>
      </c>
      <c r="E63" s="48" t="s">
        <v>471</v>
      </c>
      <c r="F63" s="137" t="s">
        <v>424</v>
      </c>
      <c r="G63" s="148">
        <v>2978</v>
      </c>
      <c r="H63" s="137" t="s">
        <v>163</v>
      </c>
      <c r="I63" s="137" t="s">
        <v>404</v>
      </c>
      <c r="K63" s="44"/>
    </row>
    <row r="64" spans="1:11" x14ac:dyDescent="0.25">
      <c r="A64" s="137">
        <v>52</v>
      </c>
      <c r="B64" s="141" t="s">
        <v>448</v>
      </c>
      <c r="C64" s="141" t="s">
        <v>505</v>
      </c>
      <c r="D64" s="137">
        <v>2010</v>
      </c>
      <c r="E64" s="48" t="s">
        <v>471</v>
      </c>
      <c r="F64" s="137" t="s">
        <v>424</v>
      </c>
      <c r="G64" s="148">
        <v>3000</v>
      </c>
      <c r="H64" s="137" t="s">
        <v>163</v>
      </c>
      <c r="I64" s="137" t="s">
        <v>404</v>
      </c>
      <c r="K64" s="44"/>
    </row>
    <row r="65" spans="1:11" x14ac:dyDescent="0.25">
      <c r="A65" s="137">
        <v>53</v>
      </c>
      <c r="B65" s="141" t="s">
        <v>448</v>
      </c>
      <c r="C65" s="141" t="s">
        <v>873</v>
      </c>
      <c r="D65" s="137">
        <v>2012</v>
      </c>
      <c r="E65" s="48" t="s">
        <v>471</v>
      </c>
      <c r="F65" s="137" t="s">
        <v>424</v>
      </c>
      <c r="G65" s="148">
        <v>1449</v>
      </c>
      <c r="H65" s="137" t="s">
        <v>163</v>
      </c>
      <c r="I65" s="137" t="s">
        <v>404</v>
      </c>
      <c r="K65" s="44"/>
    </row>
    <row r="66" spans="1:11" x14ac:dyDescent="0.25">
      <c r="A66" s="137">
        <v>54</v>
      </c>
      <c r="B66" s="141" t="s">
        <v>448</v>
      </c>
      <c r="C66" s="141" t="s">
        <v>507</v>
      </c>
      <c r="D66" s="137">
        <v>2012</v>
      </c>
      <c r="E66" s="48" t="s">
        <v>471</v>
      </c>
      <c r="F66" s="137" t="s">
        <v>424</v>
      </c>
      <c r="G66" s="148">
        <v>1779</v>
      </c>
      <c r="H66" s="137" t="s">
        <v>163</v>
      </c>
      <c r="I66" s="137" t="s">
        <v>404</v>
      </c>
      <c r="K66" s="44"/>
    </row>
    <row r="67" spans="1:11" ht="45" x14ac:dyDescent="0.25">
      <c r="A67" s="137">
        <v>55</v>
      </c>
      <c r="B67" s="141" t="s">
        <v>448</v>
      </c>
      <c r="C67" s="141" t="s">
        <v>874</v>
      </c>
      <c r="D67" s="137">
        <v>2012</v>
      </c>
      <c r="E67" s="48" t="s">
        <v>471</v>
      </c>
      <c r="F67" s="137" t="s">
        <v>424</v>
      </c>
      <c r="G67" s="148">
        <v>1785</v>
      </c>
      <c r="H67" s="137" t="s">
        <v>163</v>
      </c>
      <c r="I67" s="137" t="s">
        <v>404</v>
      </c>
      <c r="K67" s="44"/>
    </row>
    <row r="68" spans="1:11" ht="45" x14ac:dyDescent="0.25">
      <c r="A68" s="137">
        <v>56</v>
      </c>
      <c r="B68" s="141" t="s">
        <v>448</v>
      </c>
      <c r="C68" s="141" t="s">
        <v>1361</v>
      </c>
      <c r="D68" s="137">
        <v>2013</v>
      </c>
      <c r="E68" s="48" t="s">
        <v>471</v>
      </c>
      <c r="F68" s="137" t="s">
        <v>424</v>
      </c>
      <c r="G68" s="148">
        <v>6521.41</v>
      </c>
      <c r="H68" s="137" t="s">
        <v>163</v>
      </c>
      <c r="I68" s="137" t="s">
        <v>404</v>
      </c>
      <c r="K68" s="44"/>
    </row>
    <row r="69" spans="1:11" ht="60" x14ac:dyDescent="0.25">
      <c r="A69" s="137">
        <v>57</v>
      </c>
      <c r="B69" s="141" t="s">
        <v>448</v>
      </c>
      <c r="C69" s="141" t="s">
        <v>509</v>
      </c>
      <c r="D69" s="137">
        <v>2013</v>
      </c>
      <c r="E69" s="48" t="s">
        <v>471</v>
      </c>
      <c r="F69" s="137" t="s">
        <v>424</v>
      </c>
      <c r="G69" s="148">
        <v>7719.98</v>
      </c>
      <c r="H69" s="137" t="s">
        <v>163</v>
      </c>
      <c r="I69" s="137" t="s">
        <v>404</v>
      </c>
      <c r="K69" s="44"/>
    </row>
    <row r="70" spans="1:11" x14ac:dyDescent="0.25">
      <c r="A70" s="137">
        <v>58</v>
      </c>
      <c r="B70" s="141" t="s">
        <v>496</v>
      </c>
      <c r="C70" s="141" t="s">
        <v>510</v>
      </c>
      <c r="D70" s="137">
        <v>2014</v>
      </c>
      <c r="E70" s="48" t="s">
        <v>471</v>
      </c>
      <c r="F70" s="137" t="s">
        <v>424</v>
      </c>
      <c r="G70" s="148">
        <v>1303.8</v>
      </c>
      <c r="H70" s="137" t="s">
        <v>163</v>
      </c>
      <c r="I70" s="137" t="s">
        <v>404</v>
      </c>
      <c r="K70" s="44"/>
    </row>
    <row r="71" spans="1:11" x14ac:dyDescent="0.25">
      <c r="A71" s="137">
        <v>59</v>
      </c>
      <c r="B71" s="141" t="s">
        <v>511</v>
      </c>
      <c r="C71" s="141" t="s">
        <v>1422</v>
      </c>
      <c r="D71" s="137">
        <v>2014</v>
      </c>
      <c r="E71" s="48" t="s">
        <v>471</v>
      </c>
      <c r="F71" s="137" t="s">
        <v>424</v>
      </c>
      <c r="G71" s="148">
        <v>1556</v>
      </c>
      <c r="H71" s="137" t="s">
        <v>163</v>
      </c>
      <c r="I71" s="137" t="s">
        <v>404</v>
      </c>
      <c r="K71" s="44"/>
    </row>
    <row r="72" spans="1:11" x14ac:dyDescent="0.25">
      <c r="A72" s="137">
        <v>60</v>
      </c>
      <c r="B72" s="141" t="s">
        <v>448</v>
      </c>
      <c r="C72" s="141" t="s">
        <v>513</v>
      </c>
      <c r="D72" s="137">
        <v>2014</v>
      </c>
      <c r="E72" s="48" t="s">
        <v>471</v>
      </c>
      <c r="F72" s="137"/>
      <c r="G72" s="148">
        <v>1628</v>
      </c>
      <c r="H72" s="137" t="s">
        <v>163</v>
      </c>
      <c r="I72" s="137" t="s">
        <v>404</v>
      </c>
      <c r="K72" s="44"/>
    </row>
    <row r="73" spans="1:11" ht="30" x14ac:dyDescent="0.25">
      <c r="A73" s="137">
        <v>61</v>
      </c>
      <c r="B73" s="141" t="s">
        <v>448</v>
      </c>
      <c r="C73" s="141" t="s">
        <v>514</v>
      </c>
      <c r="D73" s="137" t="s">
        <v>515</v>
      </c>
      <c r="E73" s="48" t="s">
        <v>471</v>
      </c>
      <c r="F73" s="137" t="s">
        <v>424</v>
      </c>
      <c r="G73" s="148">
        <v>2399</v>
      </c>
      <c r="H73" s="137" t="s">
        <v>163</v>
      </c>
      <c r="I73" s="137" t="s">
        <v>404</v>
      </c>
      <c r="K73" s="44"/>
    </row>
    <row r="74" spans="1:11" ht="30" x14ac:dyDescent="0.25">
      <c r="A74" s="137">
        <v>62</v>
      </c>
      <c r="B74" s="141" t="s">
        <v>448</v>
      </c>
      <c r="C74" s="141" t="s">
        <v>516</v>
      </c>
      <c r="D74" s="137" t="s">
        <v>498</v>
      </c>
      <c r="E74" s="48" t="s">
        <v>471</v>
      </c>
      <c r="F74" s="137" t="s">
        <v>424</v>
      </c>
      <c r="G74" s="148">
        <v>1854</v>
      </c>
      <c r="H74" s="137" t="s">
        <v>163</v>
      </c>
      <c r="I74" s="137" t="s">
        <v>404</v>
      </c>
      <c r="K74" s="44"/>
    </row>
    <row r="75" spans="1:11" x14ac:dyDescent="0.25">
      <c r="A75" s="137">
        <v>63</v>
      </c>
      <c r="B75" s="141" t="s">
        <v>448</v>
      </c>
      <c r="C75" s="141" t="s">
        <v>517</v>
      </c>
      <c r="D75" s="137" t="s">
        <v>498</v>
      </c>
      <c r="E75" s="48" t="s">
        <v>471</v>
      </c>
      <c r="F75" s="137" t="s">
        <v>424</v>
      </c>
      <c r="G75" s="148">
        <v>1390</v>
      </c>
      <c r="H75" s="137" t="s">
        <v>163</v>
      </c>
      <c r="I75" s="137" t="s">
        <v>404</v>
      </c>
      <c r="K75" s="44"/>
    </row>
    <row r="76" spans="1:11" ht="30" x14ac:dyDescent="0.25">
      <c r="A76" s="137">
        <v>64</v>
      </c>
      <c r="B76" s="141" t="s">
        <v>422</v>
      </c>
      <c r="C76" s="141" t="s">
        <v>667</v>
      </c>
      <c r="D76" s="147">
        <v>42654</v>
      </c>
      <c r="E76" s="48" t="s">
        <v>471</v>
      </c>
      <c r="F76" s="137" t="s">
        <v>424</v>
      </c>
      <c r="G76" s="148">
        <v>3468.6</v>
      </c>
      <c r="H76" s="137" t="s">
        <v>163</v>
      </c>
      <c r="I76" s="137" t="s">
        <v>403</v>
      </c>
      <c r="K76" s="44"/>
    </row>
    <row r="77" spans="1:11" ht="30" x14ac:dyDescent="0.25">
      <c r="A77" s="137">
        <v>65</v>
      </c>
      <c r="B77" s="141" t="s">
        <v>458</v>
      </c>
      <c r="C77" s="141" t="s">
        <v>668</v>
      </c>
      <c r="D77" s="149">
        <v>42660</v>
      </c>
      <c r="E77" s="48" t="s">
        <v>471</v>
      </c>
      <c r="F77" s="137" t="s">
        <v>424</v>
      </c>
      <c r="G77" s="148">
        <v>547.35</v>
      </c>
      <c r="H77" s="137" t="s">
        <v>163</v>
      </c>
      <c r="I77" s="137" t="s">
        <v>403</v>
      </c>
      <c r="K77" s="44"/>
    </row>
    <row r="78" spans="1:11" ht="30" x14ac:dyDescent="0.25">
      <c r="A78" s="137">
        <v>66</v>
      </c>
      <c r="B78" s="141" t="s">
        <v>671</v>
      </c>
      <c r="C78" s="141" t="s">
        <v>672</v>
      </c>
      <c r="D78" s="149">
        <v>42718</v>
      </c>
      <c r="E78" s="48" t="s">
        <v>471</v>
      </c>
      <c r="F78" s="137" t="s">
        <v>424</v>
      </c>
      <c r="G78" s="148">
        <v>1864</v>
      </c>
      <c r="H78" s="137" t="s">
        <v>163</v>
      </c>
      <c r="I78" s="137" t="s">
        <v>404</v>
      </c>
      <c r="K78" s="44"/>
    </row>
    <row r="79" spans="1:11" ht="60" x14ac:dyDescent="0.25">
      <c r="A79" s="137">
        <v>67</v>
      </c>
      <c r="B79" s="141" t="s">
        <v>716</v>
      </c>
      <c r="C79" s="141" t="s">
        <v>717</v>
      </c>
      <c r="D79" s="149">
        <v>43089</v>
      </c>
      <c r="E79" s="48" t="s">
        <v>471</v>
      </c>
      <c r="F79" s="137" t="s">
        <v>424</v>
      </c>
      <c r="G79" s="148">
        <v>3500</v>
      </c>
      <c r="H79" s="137" t="s">
        <v>163</v>
      </c>
      <c r="I79" s="137" t="s">
        <v>403</v>
      </c>
      <c r="K79" s="44"/>
    </row>
    <row r="80" spans="1:11" ht="30" x14ac:dyDescent="0.25">
      <c r="A80" s="137">
        <v>68</v>
      </c>
      <c r="B80" s="141" t="s">
        <v>564</v>
      </c>
      <c r="C80" s="141" t="s">
        <v>718</v>
      </c>
      <c r="D80" s="149">
        <v>43089</v>
      </c>
      <c r="E80" s="48" t="s">
        <v>471</v>
      </c>
      <c r="F80" s="137" t="s">
        <v>424</v>
      </c>
      <c r="G80" s="148">
        <v>1500</v>
      </c>
      <c r="H80" s="137" t="s">
        <v>163</v>
      </c>
      <c r="I80" s="137" t="s">
        <v>404</v>
      </c>
      <c r="K80" s="44"/>
    </row>
    <row r="81" spans="1:18" x14ac:dyDescent="0.25">
      <c r="A81" s="137">
        <v>69</v>
      </c>
      <c r="B81" s="141" t="s">
        <v>671</v>
      </c>
      <c r="C81" s="141" t="s">
        <v>725</v>
      </c>
      <c r="D81" s="149">
        <v>43076</v>
      </c>
      <c r="E81" s="48" t="s">
        <v>471</v>
      </c>
      <c r="F81" s="137" t="s">
        <v>424</v>
      </c>
      <c r="G81" s="148">
        <v>3145.53</v>
      </c>
      <c r="H81" s="137" t="s">
        <v>163</v>
      </c>
      <c r="I81" s="137" t="s">
        <v>404</v>
      </c>
      <c r="K81" s="44"/>
    </row>
    <row r="82" spans="1:18" ht="30" x14ac:dyDescent="0.25">
      <c r="A82" s="137">
        <v>70</v>
      </c>
      <c r="B82" s="141" t="s">
        <v>564</v>
      </c>
      <c r="C82" s="141" t="s">
        <v>728</v>
      </c>
      <c r="D82" s="149">
        <v>42992</v>
      </c>
      <c r="E82" s="48" t="s">
        <v>471</v>
      </c>
      <c r="F82" s="137" t="s">
        <v>424</v>
      </c>
      <c r="G82" s="148">
        <v>1383.27</v>
      </c>
      <c r="H82" s="137" t="s">
        <v>163</v>
      </c>
      <c r="I82" s="137" t="s">
        <v>404</v>
      </c>
      <c r="K82" s="44"/>
    </row>
    <row r="83" spans="1:18" x14ac:dyDescent="0.25">
      <c r="A83" s="137">
        <v>71</v>
      </c>
      <c r="B83" s="141" t="s">
        <v>448</v>
      </c>
      <c r="C83" s="141" t="s">
        <v>1029</v>
      </c>
      <c r="D83" s="228" t="s">
        <v>738</v>
      </c>
      <c r="E83" s="48" t="s">
        <v>471</v>
      </c>
      <c r="F83" s="137" t="s">
        <v>424</v>
      </c>
      <c r="G83" s="148">
        <v>699.9</v>
      </c>
      <c r="H83" s="137" t="s">
        <v>163</v>
      </c>
      <c r="I83" s="137" t="s">
        <v>404</v>
      </c>
      <c r="K83" s="44"/>
    </row>
    <row r="84" spans="1:18" x14ac:dyDescent="0.25">
      <c r="A84" s="137">
        <v>72</v>
      </c>
      <c r="B84" s="137" t="s">
        <v>422</v>
      </c>
      <c r="C84" s="137" t="s">
        <v>1030</v>
      </c>
      <c r="D84" s="149">
        <v>43815</v>
      </c>
      <c r="E84" s="48" t="s">
        <v>471</v>
      </c>
      <c r="F84" s="137" t="s">
        <v>424</v>
      </c>
      <c r="G84" s="148">
        <v>374.99</v>
      </c>
      <c r="H84" s="137" t="s">
        <v>163</v>
      </c>
      <c r="I84" s="137" t="s">
        <v>403</v>
      </c>
      <c r="K84" s="44"/>
    </row>
    <row r="85" spans="1:18" s="203" customFormat="1" x14ac:dyDescent="0.25">
      <c r="A85" s="137">
        <v>73</v>
      </c>
      <c r="B85" s="8" t="s">
        <v>448</v>
      </c>
      <c r="C85" s="8" t="s">
        <v>881</v>
      </c>
      <c r="D85" s="8">
        <v>2013</v>
      </c>
      <c r="E85" s="48" t="s">
        <v>471</v>
      </c>
      <c r="F85" s="8" t="s">
        <v>424</v>
      </c>
      <c r="G85" s="9">
        <v>2132</v>
      </c>
      <c r="H85" s="8" t="s">
        <v>163</v>
      </c>
      <c r="I85" s="8" t="s">
        <v>404</v>
      </c>
      <c r="K85" s="44"/>
      <c r="L85" s="204"/>
      <c r="M85" s="204"/>
      <c r="N85" s="204"/>
      <c r="O85" s="204"/>
      <c r="P85" s="204"/>
      <c r="Q85" s="204"/>
      <c r="R85" s="204"/>
    </row>
    <row r="86" spans="1:18" s="203" customFormat="1" x14ac:dyDescent="0.25">
      <c r="A86" s="137">
        <v>74</v>
      </c>
      <c r="B86" s="137" t="s">
        <v>448</v>
      </c>
      <c r="C86" s="137" t="s">
        <v>920</v>
      </c>
      <c r="D86" s="149">
        <v>44152</v>
      </c>
      <c r="E86" s="48" t="s">
        <v>471</v>
      </c>
      <c r="F86" s="137" t="s">
        <v>424</v>
      </c>
      <c r="G86" s="148">
        <f>2810*14</f>
        <v>39340</v>
      </c>
      <c r="H86" s="137" t="s">
        <v>163</v>
      </c>
      <c r="I86" s="137" t="s">
        <v>404</v>
      </c>
      <c r="J86" s="203" t="s">
        <v>1170</v>
      </c>
      <c r="K86" s="44"/>
      <c r="L86" s="204"/>
      <c r="M86" s="204"/>
      <c r="N86" s="204"/>
      <c r="O86" s="204"/>
      <c r="P86" s="204"/>
      <c r="Q86" s="204"/>
      <c r="R86" s="204"/>
    </row>
    <row r="87" spans="1:18" s="203" customFormat="1" x14ac:dyDescent="0.25">
      <c r="A87" s="137">
        <v>75</v>
      </c>
      <c r="B87" s="137" t="s">
        <v>461</v>
      </c>
      <c r="C87" s="137" t="s">
        <v>925</v>
      </c>
      <c r="D87" s="149">
        <v>44162</v>
      </c>
      <c r="E87" s="48" t="s">
        <v>471</v>
      </c>
      <c r="F87" s="137" t="s">
        <v>424</v>
      </c>
      <c r="G87" s="148">
        <f>2482.76*8</f>
        <v>19862.080000000002</v>
      </c>
      <c r="H87" s="137" t="s">
        <v>163</v>
      </c>
      <c r="I87" s="137" t="s">
        <v>404</v>
      </c>
      <c r="K87" s="44"/>
      <c r="L87" s="204"/>
      <c r="M87" s="204"/>
      <c r="N87" s="204"/>
      <c r="O87" s="204"/>
      <c r="P87" s="204"/>
      <c r="Q87" s="204"/>
      <c r="R87" s="204"/>
    </row>
    <row r="88" spans="1:18" s="203" customFormat="1" x14ac:dyDescent="0.25">
      <c r="A88" s="137">
        <v>76</v>
      </c>
      <c r="B88" s="137" t="s">
        <v>422</v>
      </c>
      <c r="C88" s="137" t="s">
        <v>926</v>
      </c>
      <c r="D88" s="149">
        <v>44167</v>
      </c>
      <c r="E88" s="48" t="s">
        <v>471</v>
      </c>
      <c r="F88" s="137" t="s">
        <v>424</v>
      </c>
      <c r="G88" s="148">
        <v>17999.89</v>
      </c>
      <c r="H88" s="137" t="s">
        <v>163</v>
      </c>
      <c r="I88" s="137" t="s">
        <v>403</v>
      </c>
      <c r="K88" s="44"/>
      <c r="L88" s="204"/>
      <c r="M88" s="204"/>
      <c r="N88" s="204"/>
      <c r="O88" s="204"/>
      <c r="P88" s="204"/>
      <c r="Q88" s="204"/>
      <c r="R88" s="204"/>
    </row>
    <row r="89" spans="1:18" s="203" customFormat="1" x14ac:dyDescent="0.25">
      <c r="A89" s="137">
        <v>77</v>
      </c>
      <c r="B89" s="137" t="s">
        <v>422</v>
      </c>
      <c r="C89" s="137" t="s">
        <v>927</v>
      </c>
      <c r="D89" s="149">
        <v>44167</v>
      </c>
      <c r="E89" s="48" t="s">
        <v>471</v>
      </c>
      <c r="F89" s="137" t="s">
        <v>424</v>
      </c>
      <c r="G89" s="148">
        <v>1386.04</v>
      </c>
      <c r="H89" s="137" t="s">
        <v>163</v>
      </c>
      <c r="I89" s="137" t="s">
        <v>403</v>
      </c>
      <c r="J89" s="240"/>
      <c r="K89" s="44"/>
      <c r="L89" s="204"/>
      <c r="M89" s="204"/>
      <c r="N89" s="204"/>
      <c r="O89" s="204"/>
      <c r="P89" s="204"/>
      <c r="Q89" s="204"/>
      <c r="R89" s="204"/>
    </row>
    <row r="90" spans="1:18" s="203" customFormat="1" x14ac:dyDescent="0.25">
      <c r="A90" s="137">
        <v>78</v>
      </c>
      <c r="B90" s="137" t="s">
        <v>422</v>
      </c>
      <c r="C90" s="137" t="s">
        <v>928</v>
      </c>
      <c r="D90" s="149">
        <v>44167</v>
      </c>
      <c r="E90" s="48" t="s">
        <v>471</v>
      </c>
      <c r="F90" s="137" t="s">
        <v>424</v>
      </c>
      <c r="G90" s="148">
        <v>686.04</v>
      </c>
      <c r="H90" s="137" t="s">
        <v>163</v>
      </c>
      <c r="I90" s="137" t="s">
        <v>403</v>
      </c>
      <c r="J90" s="240"/>
      <c r="K90" s="44"/>
      <c r="L90" s="204"/>
      <c r="M90" s="204"/>
      <c r="N90" s="204"/>
      <c r="O90" s="204"/>
      <c r="P90" s="204"/>
      <c r="Q90" s="204"/>
      <c r="R90" s="204"/>
    </row>
    <row r="91" spans="1:18" s="203" customFormat="1" x14ac:dyDescent="0.25">
      <c r="A91" s="137">
        <v>79</v>
      </c>
      <c r="B91" s="137" t="s">
        <v>422</v>
      </c>
      <c r="C91" s="137" t="s">
        <v>929</v>
      </c>
      <c r="D91" s="149">
        <v>44167</v>
      </c>
      <c r="E91" s="48" t="s">
        <v>471</v>
      </c>
      <c r="F91" s="137" t="s">
        <v>424</v>
      </c>
      <c r="G91" s="148">
        <v>289</v>
      </c>
      <c r="H91" s="137" t="s">
        <v>163</v>
      </c>
      <c r="I91" s="137" t="s">
        <v>403</v>
      </c>
      <c r="J91" s="240"/>
      <c r="K91" s="44"/>
      <c r="L91" s="204"/>
      <c r="M91" s="204"/>
      <c r="N91" s="204"/>
      <c r="O91" s="204"/>
      <c r="P91" s="204"/>
      <c r="Q91" s="204"/>
      <c r="R91" s="204"/>
    </row>
    <row r="92" spans="1:18" s="203" customFormat="1" x14ac:dyDescent="0.25">
      <c r="A92" s="137">
        <v>80</v>
      </c>
      <c r="B92" s="137" t="s">
        <v>422</v>
      </c>
      <c r="C92" s="137" t="s">
        <v>930</v>
      </c>
      <c r="D92" s="149">
        <v>44167</v>
      </c>
      <c r="E92" s="48" t="s">
        <v>471</v>
      </c>
      <c r="F92" s="137" t="s">
        <v>424</v>
      </c>
      <c r="G92" s="148">
        <v>210</v>
      </c>
      <c r="H92" s="137" t="s">
        <v>163</v>
      </c>
      <c r="I92" s="137" t="s">
        <v>403</v>
      </c>
      <c r="J92" s="240"/>
      <c r="K92" s="44"/>
      <c r="L92" s="204"/>
      <c r="M92" s="204"/>
      <c r="N92" s="204"/>
      <c r="O92" s="204"/>
      <c r="P92" s="204"/>
      <c r="Q92" s="204"/>
      <c r="R92" s="204"/>
    </row>
    <row r="93" spans="1:18" s="203" customFormat="1" x14ac:dyDescent="0.25">
      <c r="A93" s="137">
        <v>81</v>
      </c>
      <c r="B93" s="137" t="s">
        <v>448</v>
      </c>
      <c r="C93" s="137" t="s">
        <v>1058</v>
      </c>
      <c r="D93" s="228" t="s">
        <v>949</v>
      </c>
      <c r="E93" s="48" t="s">
        <v>471</v>
      </c>
      <c r="F93" s="137" t="s">
        <v>424</v>
      </c>
      <c r="G93" s="148">
        <v>3410.01</v>
      </c>
      <c r="H93" s="137" t="s">
        <v>163</v>
      </c>
      <c r="I93" s="137" t="s">
        <v>404</v>
      </c>
      <c r="J93" s="203" t="s">
        <v>1170</v>
      </c>
      <c r="K93" s="44"/>
      <c r="L93" s="204"/>
      <c r="M93" s="204"/>
      <c r="N93" s="204"/>
      <c r="O93" s="204"/>
      <c r="P93" s="204"/>
      <c r="Q93" s="204"/>
      <c r="R93" s="204"/>
    </row>
    <row r="94" spans="1:18" s="203" customFormat="1" x14ac:dyDescent="0.25">
      <c r="A94" s="137">
        <v>82</v>
      </c>
      <c r="B94" s="137" t="s">
        <v>448</v>
      </c>
      <c r="C94" s="137" t="s">
        <v>1065</v>
      </c>
      <c r="D94" s="336" t="s">
        <v>949</v>
      </c>
      <c r="E94" s="48" t="s">
        <v>471</v>
      </c>
      <c r="F94" s="137" t="s">
        <v>424</v>
      </c>
      <c r="G94" s="148">
        <f>3*3410</f>
        <v>10230</v>
      </c>
      <c r="H94" s="137" t="s">
        <v>163</v>
      </c>
      <c r="I94" s="137" t="s">
        <v>404</v>
      </c>
      <c r="J94" s="203" t="s">
        <v>1170</v>
      </c>
      <c r="K94" s="44"/>
      <c r="L94" s="204"/>
      <c r="M94" s="204"/>
      <c r="N94" s="204"/>
      <c r="O94" s="204"/>
      <c r="P94" s="204"/>
      <c r="Q94" s="204"/>
      <c r="R94" s="204"/>
    </row>
    <row r="95" spans="1:18" s="203" customFormat="1" x14ac:dyDescent="0.25">
      <c r="A95" s="137">
        <v>83</v>
      </c>
      <c r="B95" s="137" t="s">
        <v>448</v>
      </c>
      <c r="C95" s="137" t="s">
        <v>1066</v>
      </c>
      <c r="D95" s="336" t="s">
        <v>949</v>
      </c>
      <c r="E95" s="48" t="s">
        <v>471</v>
      </c>
      <c r="F95" s="137" t="s">
        <v>424</v>
      </c>
      <c r="G95" s="148">
        <f>9*2497</f>
        <v>22473</v>
      </c>
      <c r="H95" s="137" t="s">
        <v>163</v>
      </c>
      <c r="I95" s="137" t="s">
        <v>404</v>
      </c>
      <c r="J95" s="203" t="s">
        <v>1170</v>
      </c>
      <c r="K95" s="44"/>
      <c r="L95" s="204"/>
      <c r="M95" s="204"/>
      <c r="N95" s="204"/>
      <c r="O95" s="204"/>
      <c r="P95" s="204"/>
      <c r="Q95" s="204"/>
      <c r="R95" s="204"/>
    </row>
    <row r="96" spans="1:18" s="203" customFormat="1" x14ac:dyDescent="0.25">
      <c r="A96" s="137">
        <v>84</v>
      </c>
      <c r="B96" s="137" t="s">
        <v>448</v>
      </c>
      <c r="C96" s="137" t="s">
        <v>1082</v>
      </c>
      <c r="D96" s="228">
        <v>44277</v>
      </c>
      <c r="E96" s="48" t="s">
        <v>471</v>
      </c>
      <c r="F96" s="137" t="s">
        <v>424</v>
      </c>
      <c r="G96" s="148">
        <v>38999.61</v>
      </c>
      <c r="H96" s="137" t="s">
        <v>163</v>
      </c>
      <c r="I96" s="137" t="s">
        <v>404</v>
      </c>
      <c r="K96" s="44"/>
      <c r="L96" s="204"/>
      <c r="M96" s="204"/>
      <c r="N96" s="204"/>
      <c r="O96" s="204"/>
      <c r="P96" s="204"/>
      <c r="Q96" s="204"/>
      <c r="R96" s="204"/>
    </row>
    <row r="97" spans="1:18" s="203" customFormat="1" x14ac:dyDescent="0.25">
      <c r="A97" s="137">
        <v>85</v>
      </c>
      <c r="B97" s="137" t="s">
        <v>422</v>
      </c>
      <c r="C97" s="137" t="s">
        <v>1084</v>
      </c>
      <c r="D97" s="228">
        <v>44481</v>
      </c>
      <c r="E97" s="48" t="s">
        <v>471</v>
      </c>
      <c r="F97" s="137" t="s">
        <v>424</v>
      </c>
      <c r="G97" s="148">
        <v>3500</v>
      </c>
      <c r="H97" s="137" t="s">
        <v>163</v>
      </c>
      <c r="I97" s="137" t="s">
        <v>403</v>
      </c>
      <c r="K97" s="44"/>
      <c r="L97" s="204"/>
      <c r="M97" s="204"/>
      <c r="N97" s="204"/>
      <c r="O97" s="204"/>
      <c r="P97" s="204"/>
      <c r="Q97" s="204"/>
      <c r="R97" s="204"/>
    </row>
    <row r="98" spans="1:18" s="203" customFormat="1" ht="30" x14ac:dyDescent="0.25">
      <c r="A98" s="137">
        <v>86</v>
      </c>
      <c r="B98" s="137" t="s">
        <v>422</v>
      </c>
      <c r="C98" s="141" t="s">
        <v>1093</v>
      </c>
      <c r="D98" s="228">
        <v>44524</v>
      </c>
      <c r="E98" s="48" t="s">
        <v>471</v>
      </c>
      <c r="F98" s="137" t="s">
        <v>424</v>
      </c>
      <c r="G98" s="148">
        <v>20860</v>
      </c>
      <c r="H98" s="137" t="s">
        <v>163</v>
      </c>
      <c r="I98" s="137" t="s">
        <v>404</v>
      </c>
      <c r="J98" s="203" t="s">
        <v>1170</v>
      </c>
      <c r="K98" s="44"/>
      <c r="L98" s="204"/>
      <c r="M98" s="204"/>
      <c r="N98" s="204"/>
      <c r="O98" s="204"/>
      <c r="P98" s="204"/>
      <c r="Q98" s="204"/>
      <c r="R98" s="204"/>
    </row>
    <row r="99" spans="1:18" s="203" customFormat="1" x14ac:dyDescent="0.25">
      <c r="A99" s="137">
        <v>87</v>
      </c>
      <c r="B99" s="137" t="s">
        <v>422</v>
      </c>
      <c r="C99" s="137" t="s">
        <v>1094</v>
      </c>
      <c r="D99" s="228">
        <v>44524</v>
      </c>
      <c r="E99" s="48" t="s">
        <v>471</v>
      </c>
      <c r="F99" s="137" t="s">
        <v>424</v>
      </c>
      <c r="G99" s="148">
        <v>4695</v>
      </c>
      <c r="H99" s="137" t="s">
        <v>163</v>
      </c>
      <c r="I99" s="137" t="s">
        <v>404</v>
      </c>
      <c r="K99" s="44"/>
      <c r="L99" s="204"/>
      <c r="M99" s="204"/>
      <c r="N99" s="204"/>
      <c r="O99" s="204"/>
      <c r="P99" s="204"/>
      <c r="Q99" s="204"/>
      <c r="R99" s="204"/>
    </row>
    <row r="100" spans="1:18" s="203" customFormat="1" x14ac:dyDescent="0.25">
      <c r="A100" s="137">
        <v>88</v>
      </c>
      <c r="B100" s="137" t="s">
        <v>422</v>
      </c>
      <c r="C100" s="137" t="s">
        <v>1095</v>
      </c>
      <c r="D100" s="149">
        <v>44180</v>
      </c>
      <c r="E100" s="48" t="s">
        <v>471</v>
      </c>
      <c r="F100" s="137" t="s">
        <v>424</v>
      </c>
      <c r="G100" s="148">
        <v>4800</v>
      </c>
      <c r="H100" s="137" t="s">
        <v>163</v>
      </c>
      <c r="I100" s="137" t="s">
        <v>403</v>
      </c>
      <c r="K100" s="44"/>
      <c r="L100" s="204"/>
      <c r="M100" s="204"/>
      <c r="N100" s="204"/>
      <c r="O100" s="204"/>
      <c r="P100" s="204"/>
      <c r="Q100" s="204"/>
      <c r="R100" s="204"/>
    </row>
    <row r="101" spans="1:18" s="203" customFormat="1" x14ac:dyDescent="0.25">
      <c r="A101" s="137">
        <v>89</v>
      </c>
      <c r="B101" s="137" t="s">
        <v>422</v>
      </c>
      <c r="C101" s="137" t="s">
        <v>1171</v>
      </c>
      <c r="D101" s="149">
        <v>44551</v>
      </c>
      <c r="E101" s="48" t="s">
        <v>471</v>
      </c>
      <c r="F101" s="137" t="s">
        <v>424</v>
      </c>
      <c r="G101" s="148">
        <v>13914.25</v>
      </c>
      <c r="H101" s="137" t="s">
        <v>163</v>
      </c>
      <c r="I101" s="137" t="s">
        <v>403</v>
      </c>
      <c r="K101" s="44"/>
      <c r="L101" s="204"/>
      <c r="M101" s="204"/>
      <c r="N101" s="204"/>
      <c r="O101" s="204"/>
      <c r="P101" s="204"/>
      <c r="Q101" s="204"/>
      <c r="R101" s="204"/>
    </row>
    <row r="102" spans="1:18" s="203" customFormat="1" x14ac:dyDescent="0.25">
      <c r="A102" s="137">
        <v>90</v>
      </c>
      <c r="B102" s="137" t="s">
        <v>448</v>
      </c>
      <c r="C102" s="137" t="s">
        <v>1179</v>
      </c>
      <c r="D102" s="149">
        <v>44547</v>
      </c>
      <c r="E102" s="48" t="s">
        <v>471</v>
      </c>
      <c r="F102" s="137" t="s">
        <v>424</v>
      </c>
      <c r="G102" s="148">
        <f>3*830</f>
        <v>2490</v>
      </c>
      <c r="H102" s="137" t="s">
        <v>163</v>
      </c>
      <c r="I102" s="137" t="s">
        <v>404</v>
      </c>
      <c r="K102" s="44"/>
      <c r="L102" s="204"/>
      <c r="M102" s="204"/>
      <c r="N102" s="204"/>
      <c r="O102" s="204"/>
      <c r="P102" s="204"/>
      <c r="Q102" s="204"/>
      <c r="R102" s="204"/>
    </row>
    <row r="103" spans="1:18" s="203" customFormat="1" x14ac:dyDescent="0.25">
      <c r="A103" s="137">
        <v>91</v>
      </c>
      <c r="B103" s="137" t="s">
        <v>422</v>
      </c>
      <c r="C103" s="137" t="s">
        <v>1095</v>
      </c>
      <c r="D103" s="149">
        <v>44552</v>
      </c>
      <c r="E103" s="48" t="s">
        <v>471</v>
      </c>
      <c r="F103" s="137" t="s">
        <v>424</v>
      </c>
      <c r="G103" s="148">
        <v>5625</v>
      </c>
      <c r="H103" s="137" t="s">
        <v>163</v>
      </c>
      <c r="I103" s="137" t="s">
        <v>403</v>
      </c>
      <c r="K103" s="44"/>
      <c r="L103" s="204"/>
      <c r="M103" s="204"/>
      <c r="N103" s="204"/>
      <c r="O103" s="204"/>
      <c r="P103" s="204"/>
      <c r="Q103" s="204"/>
      <c r="R103" s="204"/>
    </row>
    <row r="104" spans="1:18" s="203" customFormat="1" x14ac:dyDescent="0.25">
      <c r="A104" s="137">
        <v>92</v>
      </c>
      <c r="B104" s="137" t="s">
        <v>448</v>
      </c>
      <c r="C104" s="137" t="s">
        <v>1240</v>
      </c>
      <c r="D104" s="149">
        <v>44802</v>
      </c>
      <c r="E104" s="48" t="s">
        <v>471</v>
      </c>
      <c r="F104" s="137" t="s">
        <v>424</v>
      </c>
      <c r="G104" s="148">
        <v>4003.65</v>
      </c>
      <c r="H104" s="137" t="s">
        <v>163</v>
      </c>
      <c r="I104" s="137" t="s">
        <v>404</v>
      </c>
      <c r="J104" s="240"/>
      <c r="K104" s="44"/>
      <c r="L104" s="204"/>
      <c r="M104" s="204"/>
      <c r="N104" s="204"/>
      <c r="O104" s="204"/>
      <c r="P104" s="204"/>
      <c r="Q104" s="204"/>
      <c r="R104" s="204"/>
    </row>
    <row r="105" spans="1:18" s="203" customFormat="1" x14ac:dyDescent="0.25">
      <c r="A105" s="137">
        <v>93</v>
      </c>
      <c r="B105" s="441" t="s">
        <v>422</v>
      </c>
      <c r="C105" s="441" t="s">
        <v>1424</v>
      </c>
      <c r="D105" s="452">
        <v>45573</v>
      </c>
      <c r="E105" s="447" t="s">
        <v>471</v>
      </c>
      <c r="F105" s="441" t="s">
        <v>424</v>
      </c>
      <c r="G105" s="451">
        <v>8750</v>
      </c>
      <c r="H105" s="441" t="s">
        <v>163</v>
      </c>
      <c r="I105" s="441" t="s">
        <v>403</v>
      </c>
      <c r="K105" s="44"/>
      <c r="L105" s="204"/>
      <c r="M105" s="204"/>
      <c r="N105" s="204"/>
      <c r="O105" s="204"/>
      <c r="P105" s="204"/>
      <c r="Q105" s="204"/>
      <c r="R105" s="204"/>
    </row>
    <row r="106" spans="1:18" s="203" customFormat="1" x14ac:dyDescent="0.25">
      <c r="A106" s="137">
        <v>94</v>
      </c>
      <c r="B106" s="441" t="s">
        <v>422</v>
      </c>
      <c r="C106" s="441" t="s">
        <v>1425</v>
      </c>
      <c r="D106" s="452">
        <v>45573</v>
      </c>
      <c r="E106" s="447" t="s">
        <v>471</v>
      </c>
      <c r="F106" s="441" t="s">
        <v>424</v>
      </c>
      <c r="G106" s="451">
        <v>9999</v>
      </c>
      <c r="H106" s="441" t="s">
        <v>163</v>
      </c>
      <c r="I106" s="441" t="s">
        <v>403</v>
      </c>
      <c r="K106" s="44"/>
      <c r="L106" s="204"/>
      <c r="M106" s="204"/>
      <c r="N106" s="204"/>
      <c r="O106" s="204"/>
      <c r="P106" s="204"/>
      <c r="Q106" s="204"/>
      <c r="R106" s="204"/>
    </row>
    <row r="107" spans="1:18" s="203" customFormat="1" x14ac:dyDescent="0.25">
      <c r="A107" s="137">
        <v>95</v>
      </c>
      <c r="B107" s="441" t="s">
        <v>422</v>
      </c>
      <c r="C107" s="441" t="s">
        <v>460</v>
      </c>
      <c r="D107" s="452">
        <v>45573</v>
      </c>
      <c r="E107" s="447" t="s">
        <v>471</v>
      </c>
      <c r="F107" s="441" t="s">
        <v>424</v>
      </c>
      <c r="G107" s="451">
        <v>4200</v>
      </c>
      <c r="H107" s="441" t="s">
        <v>163</v>
      </c>
      <c r="I107" s="441" t="s">
        <v>403</v>
      </c>
      <c r="J107" s="240"/>
      <c r="K107" s="44"/>
      <c r="L107" s="204"/>
      <c r="M107" s="204"/>
      <c r="N107" s="204"/>
      <c r="O107" s="204"/>
      <c r="P107" s="204"/>
      <c r="Q107" s="204"/>
      <c r="R107" s="204"/>
    </row>
    <row r="108" spans="1:18" ht="15.75" x14ac:dyDescent="0.25">
      <c r="A108" s="48"/>
      <c r="B108" s="387" t="s">
        <v>32</v>
      </c>
      <c r="C108" s="387"/>
      <c r="D108" s="387"/>
      <c r="E108" s="387"/>
      <c r="F108" s="387"/>
      <c r="G108" s="322">
        <f>SUM(G24:G107)</f>
        <v>591042.16</v>
      </c>
      <c r="H108" s="48"/>
      <c r="I108" s="48"/>
    </row>
    <row r="109" spans="1:18" ht="15.75" x14ac:dyDescent="0.25">
      <c r="F109" s="5" t="s">
        <v>406</v>
      </c>
      <c r="G109" s="315">
        <f>SUMIF(I24:I107,"s",G24:G107)</f>
        <v>266570.89</v>
      </c>
    </row>
    <row r="110" spans="1:18" ht="15.75" x14ac:dyDescent="0.25">
      <c r="F110" s="5" t="s">
        <v>407</v>
      </c>
      <c r="G110" s="315">
        <f>SUMIF(I24:I107,"p",G24:G107)</f>
        <v>324471.27</v>
      </c>
    </row>
    <row r="111" spans="1:18" ht="30" x14ac:dyDescent="0.25">
      <c r="B111" s="45" t="s">
        <v>666</v>
      </c>
      <c r="F111" s="50" t="s">
        <v>408</v>
      </c>
      <c r="G111" s="335">
        <v>0</v>
      </c>
    </row>
    <row r="112" spans="1:18" x14ac:dyDescent="0.25">
      <c r="F112" s="50" t="s">
        <v>1032</v>
      </c>
      <c r="G112" s="51">
        <f>SUMIF(J24:J107,"zdalne",G24:G107)</f>
        <v>96313.010000000009</v>
      </c>
    </row>
  </sheetData>
  <mergeCells count="6">
    <mergeCell ref="B108:F108"/>
    <mergeCell ref="B2:H2"/>
    <mergeCell ref="B9:F9"/>
    <mergeCell ref="B18:F18"/>
    <mergeCell ref="A19:F19"/>
    <mergeCell ref="B21:H21"/>
  </mergeCells>
  <conditionalFormatting sqref="G5:G6">
    <cfRule type="cellIs" dxfId="9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0"/>
  </sheetPr>
  <dimension ref="A1:S18"/>
  <sheetViews>
    <sheetView workbookViewId="0">
      <selection activeCell="K19" sqref="K19"/>
    </sheetView>
  </sheetViews>
  <sheetFormatPr defaultRowHeight="15" x14ac:dyDescent="0.25"/>
  <cols>
    <col min="1" max="1" width="3.125" style="44" bestFit="1" customWidth="1"/>
    <col min="2" max="2" width="20.75" style="45" bestFit="1" customWidth="1"/>
    <col min="3" max="3" width="27.375" style="45" bestFit="1" customWidth="1"/>
    <col min="4" max="4" width="12.875" style="44" customWidth="1"/>
    <col min="5" max="5" width="30.875" style="44" customWidth="1"/>
    <col min="6" max="6" width="26.125" style="44" customWidth="1"/>
    <col min="7" max="7" width="12.125" style="46" customWidth="1"/>
    <col min="8" max="8" width="12.25" style="44" customWidth="1"/>
    <col min="9" max="9" width="12.875" style="44" customWidth="1"/>
    <col min="10" max="10" width="15.25" style="44" customWidth="1"/>
    <col min="11" max="18" width="14.125" style="46" customWidth="1"/>
    <col min="19" max="19" width="11.125" style="44" bestFit="1" customWidth="1"/>
    <col min="20" max="16384" width="9" style="44"/>
  </cols>
  <sheetData>
    <row r="1" spans="1:19" ht="60" x14ac:dyDescent="0.3">
      <c r="A1" s="133" t="s">
        <v>665</v>
      </c>
      <c r="K1" s="193" t="s">
        <v>650</v>
      </c>
      <c r="L1" s="193" t="s">
        <v>653</v>
      </c>
      <c r="M1" s="193" t="s">
        <v>421</v>
      </c>
      <c r="N1" s="193" t="s">
        <v>842</v>
      </c>
      <c r="O1" s="193" t="s">
        <v>843</v>
      </c>
      <c r="P1" s="193" t="s">
        <v>844</v>
      </c>
      <c r="Q1" s="193" t="s">
        <v>651</v>
      </c>
      <c r="R1" s="193" t="s">
        <v>654</v>
      </c>
      <c r="S1" s="48" t="s">
        <v>1074</v>
      </c>
    </row>
    <row r="2" spans="1:19" ht="15" customHeight="1" x14ac:dyDescent="0.25">
      <c r="B2" s="384" t="s">
        <v>409</v>
      </c>
      <c r="C2" s="384"/>
      <c r="D2" s="384"/>
      <c r="E2" s="384"/>
      <c r="F2" s="384"/>
      <c r="G2" s="384"/>
      <c r="H2" s="384"/>
      <c r="K2" s="194">
        <f>G7</f>
        <v>6887241.04</v>
      </c>
      <c r="L2" s="194">
        <f>G8</f>
        <v>0</v>
      </c>
      <c r="M2" s="194">
        <f>G14</f>
        <v>0</v>
      </c>
      <c r="N2" s="194">
        <f>G15</f>
        <v>0</v>
      </c>
      <c r="O2" s="194">
        <f>G16</f>
        <v>0</v>
      </c>
      <c r="P2" s="194">
        <v>0</v>
      </c>
      <c r="Q2" s="194"/>
      <c r="R2" s="194"/>
      <c r="S2" s="51">
        <f>G18</f>
        <v>0</v>
      </c>
    </row>
    <row r="4" spans="1:19" s="45" customFormat="1" ht="30" x14ac:dyDescent="0.25">
      <c r="A4" s="123" t="s">
        <v>0</v>
      </c>
      <c r="B4" s="123" t="s">
        <v>1</v>
      </c>
      <c r="C4" s="123" t="s">
        <v>162</v>
      </c>
      <c r="D4" s="123" t="s">
        <v>68</v>
      </c>
      <c r="E4" s="123" t="s">
        <v>2</v>
      </c>
      <c r="F4" s="123" t="s">
        <v>410</v>
      </c>
      <c r="G4" s="320" t="s">
        <v>4</v>
      </c>
      <c r="H4" s="123" t="s">
        <v>3</v>
      </c>
      <c r="I4" s="44"/>
      <c r="J4" s="44"/>
      <c r="K4" s="46"/>
      <c r="L4" s="46"/>
      <c r="M4" s="46"/>
      <c r="N4" s="46"/>
      <c r="O4" s="46"/>
      <c r="P4" s="46"/>
      <c r="Q4" s="46"/>
      <c r="R4" s="46"/>
    </row>
    <row r="5" spans="1:19" x14ac:dyDescent="0.25">
      <c r="A5" s="48">
        <v>1</v>
      </c>
      <c r="B5" s="47" t="s">
        <v>470</v>
      </c>
      <c r="C5" s="47"/>
      <c r="D5" s="48"/>
      <c r="E5" s="48" t="s">
        <v>499</v>
      </c>
      <c r="F5" s="48" t="s">
        <v>424</v>
      </c>
      <c r="G5" s="342">
        <v>6587241.04</v>
      </c>
      <c r="H5" s="48" t="s">
        <v>9</v>
      </c>
    </row>
    <row r="6" spans="1:19" x14ac:dyDescent="0.25">
      <c r="A6" s="48">
        <v>2</v>
      </c>
      <c r="B6" s="47" t="s">
        <v>500</v>
      </c>
      <c r="C6" s="47"/>
      <c r="D6" s="48"/>
      <c r="E6" s="48" t="s">
        <v>499</v>
      </c>
      <c r="F6" s="48" t="s">
        <v>413</v>
      </c>
      <c r="G6" s="51">
        <v>300000</v>
      </c>
      <c r="H6" s="48" t="s">
        <v>9</v>
      </c>
    </row>
    <row r="7" spans="1:19" ht="15" customHeight="1" x14ac:dyDescent="0.25">
      <c r="A7" s="48"/>
      <c r="B7" s="386" t="s">
        <v>411</v>
      </c>
      <c r="C7" s="386"/>
      <c r="D7" s="386"/>
      <c r="E7" s="386"/>
      <c r="F7" s="386"/>
      <c r="G7" s="6">
        <f>SUM(G5:G6)</f>
        <v>6887241.04</v>
      </c>
      <c r="H7" s="48"/>
    </row>
    <row r="8" spans="1:19" x14ac:dyDescent="0.25">
      <c r="A8" s="48"/>
      <c r="B8" s="386" t="s">
        <v>420</v>
      </c>
      <c r="C8" s="386"/>
      <c r="D8" s="386"/>
      <c r="E8" s="386"/>
      <c r="F8" s="386"/>
      <c r="G8" s="6">
        <v>0</v>
      </c>
      <c r="H8" s="48"/>
    </row>
    <row r="9" spans="1:19" ht="15.75" x14ac:dyDescent="0.25">
      <c r="A9" s="387" t="s">
        <v>32</v>
      </c>
      <c r="B9" s="387"/>
      <c r="C9" s="387"/>
      <c r="D9" s="387"/>
      <c r="E9" s="387"/>
      <c r="F9" s="387"/>
      <c r="G9" s="322">
        <f>SUM(G8,G7)</f>
        <v>6887241.04</v>
      </c>
      <c r="H9" s="48"/>
    </row>
    <row r="11" spans="1:19" x14ac:dyDescent="0.25">
      <c r="B11" s="384" t="s">
        <v>421</v>
      </c>
      <c r="C11" s="384"/>
      <c r="D11" s="384"/>
      <c r="E11" s="384"/>
      <c r="F11" s="384"/>
      <c r="G11" s="384"/>
      <c r="H11" s="384"/>
    </row>
    <row r="13" spans="1:19" ht="30" x14ac:dyDescent="0.25">
      <c r="A13" s="123" t="s">
        <v>0</v>
      </c>
      <c r="B13" s="123" t="s">
        <v>1</v>
      </c>
      <c r="C13" s="123" t="s">
        <v>162</v>
      </c>
      <c r="D13" s="123" t="s">
        <v>68</v>
      </c>
      <c r="E13" s="123" t="s">
        <v>2</v>
      </c>
      <c r="F13" s="123" t="s">
        <v>410</v>
      </c>
      <c r="G13" s="320" t="s">
        <v>4</v>
      </c>
      <c r="H13" s="123" t="s">
        <v>3</v>
      </c>
      <c r="I13" s="123" t="s">
        <v>405</v>
      </c>
      <c r="J13" s="44" t="s">
        <v>656</v>
      </c>
    </row>
    <row r="14" spans="1:19" ht="15.75" x14ac:dyDescent="0.25">
      <c r="A14" s="48"/>
      <c r="B14" s="387" t="s">
        <v>32</v>
      </c>
      <c r="C14" s="387"/>
      <c r="D14" s="387"/>
      <c r="E14" s="387"/>
      <c r="F14" s="387"/>
      <c r="G14" s="322">
        <v>0</v>
      </c>
      <c r="H14" s="48"/>
      <c r="I14" s="48"/>
    </row>
    <row r="15" spans="1:19" ht="15.75" x14ac:dyDescent="0.25">
      <c r="F15" s="5" t="s">
        <v>406</v>
      </c>
      <c r="G15" s="337">
        <v>0</v>
      </c>
    </row>
    <row r="16" spans="1:19" ht="15.75" x14ac:dyDescent="0.25">
      <c r="F16" s="5" t="s">
        <v>407</v>
      </c>
      <c r="G16" s="51">
        <v>0</v>
      </c>
    </row>
    <row r="17" spans="2:7" x14ac:dyDescent="0.25">
      <c r="B17" s="44" t="s">
        <v>666</v>
      </c>
      <c r="F17" s="50" t="s">
        <v>408</v>
      </c>
      <c r="G17" s="315">
        <v>0</v>
      </c>
    </row>
    <row r="18" spans="2:7" x14ac:dyDescent="0.25">
      <c r="F18" s="50" t="s">
        <v>1032</v>
      </c>
      <c r="G18" s="51">
        <v>0</v>
      </c>
    </row>
  </sheetData>
  <autoFilter ref="A12:I15" xr:uid="{00000000-0009-0000-0000-00000D000000}"/>
  <mergeCells count="6">
    <mergeCell ref="B14:F14"/>
    <mergeCell ref="B2:H2"/>
    <mergeCell ref="B7:F7"/>
    <mergeCell ref="B8:F8"/>
    <mergeCell ref="A9:F9"/>
    <mergeCell ref="B11:H11"/>
  </mergeCells>
  <conditionalFormatting sqref="G5">
    <cfRule type="cellIs" dxfId="8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0"/>
  </sheetPr>
  <dimension ref="A1:S58"/>
  <sheetViews>
    <sheetView workbookViewId="0">
      <selection activeCell="G55" sqref="G55:G57"/>
    </sheetView>
  </sheetViews>
  <sheetFormatPr defaultRowHeight="15" x14ac:dyDescent="0.25"/>
  <cols>
    <col min="1" max="1" width="3.125" style="13" bestFit="1" customWidth="1"/>
    <col min="2" max="2" width="20.75" style="11" bestFit="1" customWidth="1"/>
    <col min="3" max="3" width="27.375" style="11" bestFit="1" customWidth="1"/>
    <col min="4" max="4" width="9" style="13" customWidth="1"/>
    <col min="5" max="5" width="30.875" style="13" customWidth="1"/>
    <col min="6" max="6" width="26.125" style="13" customWidth="1"/>
    <col min="7" max="7" width="12.125" style="12" customWidth="1"/>
    <col min="8" max="8" width="12.25" style="13" customWidth="1"/>
    <col min="9" max="9" width="13.625" style="13" customWidth="1"/>
    <col min="10" max="10" width="12.5" style="13" customWidth="1"/>
    <col min="11" max="18" width="14.125" style="46" customWidth="1"/>
    <col min="19" max="19" width="11.125" style="13" bestFit="1" customWidth="1"/>
    <col min="20" max="16384" width="9" style="13"/>
  </cols>
  <sheetData>
    <row r="1" spans="1:19" ht="60" x14ac:dyDescent="0.3">
      <c r="A1" s="133" t="s">
        <v>665</v>
      </c>
      <c r="K1" s="193" t="s">
        <v>650</v>
      </c>
      <c r="L1" s="193" t="s">
        <v>653</v>
      </c>
      <c r="M1" s="193" t="s">
        <v>421</v>
      </c>
      <c r="N1" s="193" t="s">
        <v>842</v>
      </c>
      <c r="O1" s="193" t="s">
        <v>843</v>
      </c>
      <c r="P1" s="193" t="s">
        <v>844</v>
      </c>
      <c r="Q1" s="193" t="s">
        <v>651</v>
      </c>
      <c r="R1" s="193" t="s">
        <v>654</v>
      </c>
      <c r="S1" s="8" t="s">
        <v>1074</v>
      </c>
    </row>
    <row r="2" spans="1:19" ht="15" customHeight="1" x14ac:dyDescent="0.25">
      <c r="B2" s="390" t="s">
        <v>409</v>
      </c>
      <c r="C2" s="390"/>
      <c r="D2" s="390"/>
      <c r="E2" s="390"/>
      <c r="F2" s="390"/>
      <c r="G2" s="390"/>
      <c r="H2" s="390"/>
      <c r="K2" s="194">
        <f>G7</f>
        <v>4285690.5199999996</v>
      </c>
      <c r="L2" s="194">
        <f>G12</f>
        <v>5145</v>
      </c>
      <c r="M2" s="194">
        <f>G54</f>
        <v>218294.62000000002</v>
      </c>
      <c r="N2" s="194">
        <f>G55</f>
        <v>143525.09000000003</v>
      </c>
      <c r="O2" s="194">
        <f>G56</f>
        <v>74769.53</v>
      </c>
      <c r="P2" s="194">
        <v>0</v>
      </c>
      <c r="Q2" s="194"/>
      <c r="R2" s="194"/>
      <c r="S2" s="9">
        <f>G58</f>
        <v>36970.78</v>
      </c>
    </row>
    <row r="4" spans="1:19" s="11" customFormat="1" ht="30" x14ac:dyDescent="0.25">
      <c r="A4" s="323" t="s">
        <v>0</v>
      </c>
      <c r="B4" s="323" t="s">
        <v>1</v>
      </c>
      <c r="C4" s="323" t="s">
        <v>162</v>
      </c>
      <c r="D4" s="323" t="s">
        <v>68</v>
      </c>
      <c r="E4" s="323" t="s">
        <v>2</v>
      </c>
      <c r="F4" s="323" t="s">
        <v>410</v>
      </c>
      <c r="G4" s="324" t="s">
        <v>4</v>
      </c>
      <c r="H4" s="323" t="s">
        <v>3</v>
      </c>
      <c r="J4" s="13"/>
      <c r="K4" s="46"/>
      <c r="L4" s="46"/>
      <c r="M4" s="46"/>
      <c r="N4" s="46"/>
      <c r="O4" s="46"/>
      <c r="P4" s="46"/>
      <c r="Q4" s="46"/>
      <c r="R4" s="46"/>
    </row>
    <row r="5" spans="1:19" x14ac:dyDescent="0.25">
      <c r="A5" s="8">
        <v>1</v>
      </c>
      <c r="B5" s="7" t="s">
        <v>518</v>
      </c>
      <c r="C5" s="7"/>
      <c r="D5" s="8">
        <v>1940</v>
      </c>
      <c r="E5" s="8" t="s">
        <v>519</v>
      </c>
      <c r="F5" s="8" t="s">
        <v>424</v>
      </c>
      <c r="G5" s="202">
        <v>4268790.5199999996</v>
      </c>
      <c r="H5" s="8" t="s">
        <v>9</v>
      </c>
    </row>
    <row r="6" spans="1:19" x14ac:dyDescent="0.25">
      <c r="A6" s="8">
        <v>2</v>
      </c>
      <c r="B6" s="141" t="s">
        <v>429</v>
      </c>
      <c r="C6" s="141" t="s">
        <v>1362</v>
      </c>
      <c r="D6" s="137">
        <v>2023</v>
      </c>
      <c r="E6" s="137" t="s">
        <v>519</v>
      </c>
      <c r="F6" s="137" t="s">
        <v>413</v>
      </c>
      <c r="G6" s="379">
        <v>16900</v>
      </c>
      <c r="H6" s="8"/>
    </row>
    <row r="7" spans="1:19" ht="15" customHeight="1" x14ac:dyDescent="0.25">
      <c r="A7" s="8"/>
      <c r="B7" s="388" t="s">
        <v>411</v>
      </c>
      <c r="C7" s="388"/>
      <c r="D7" s="388"/>
      <c r="E7" s="388"/>
      <c r="F7" s="388"/>
      <c r="G7" s="14">
        <f>SUM(G5:G6)</f>
        <v>4285690.5199999996</v>
      </c>
      <c r="H7" s="8"/>
    </row>
    <row r="8" spans="1:19" x14ac:dyDescent="0.25">
      <c r="A8" s="8">
        <v>3</v>
      </c>
      <c r="B8" s="7" t="s">
        <v>454</v>
      </c>
      <c r="C8" s="7" t="s">
        <v>520</v>
      </c>
      <c r="D8" s="8">
        <v>2007</v>
      </c>
      <c r="E8" s="8" t="s">
        <v>519</v>
      </c>
      <c r="F8" s="8" t="s">
        <v>413</v>
      </c>
      <c r="G8" s="9">
        <v>486</v>
      </c>
      <c r="H8" s="8" t="s">
        <v>9</v>
      </c>
    </row>
    <row r="9" spans="1:19" x14ac:dyDescent="0.25">
      <c r="A9" s="137">
        <v>4</v>
      </c>
      <c r="B9" s="366" t="s">
        <v>454</v>
      </c>
      <c r="C9" s="141" t="s">
        <v>1412</v>
      </c>
      <c r="D9" s="366">
        <v>2023</v>
      </c>
      <c r="E9" s="137" t="s">
        <v>519</v>
      </c>
      <c r="F9" s="137" t="s">
        <v>413</v>
      </c>
      <c r="G9" s="366">
        <v>2690</v>
      </c>
      <c r="H9" s="137" t="s">
        <v>9</v>
      </c>
    </row>
    <row r="10" spans="1:19" x14ac:dyDescent="0.25">
      <c r="A10" s="8">
        <v>5</v>
      </c>
      <c r="B10" s="141" t="s">
        <v>454</v>
      </c>
      <c r="C10" s="141" t="s">
        <v>1413</v>
      </c>
      <c r="D10" s="137">
        <v>2023</v>
      </c>
      <c r="E10" s="137" t="s">
        <v>519</v>
      </c>
      <c r="F10" s="137" t="s">
        <v>413</v>
      </c>
      <c r="G10" s="378">
        <v>1490</v>
      </c>
      <c r="H10" s="137" t="s">
        <v>9</v>
      </c>
    </row>
    <row r="11" spans="1:19" x14ac:dyDescent="0.25">
      <c r="A11" s="137">
        <v>6</v>
      </c>
      <c r="B11" s="141" t="s">
        <v>454</v>
      </c>
      <c r="C11" s="141" t="s">
        <v>1414</v>
      </c>
      <c r="D11" s="137">
        <v>2023</v>
      </c>
      <c r="E11" s="137" t="s">
        <v>519</v>
      </c>
      <c r="F11" s="137" t="s">
        <v>413</v>
      </c>
      <c r="G11" s="378">
        <v>479</v>
      </c>
      <c r="H11" s="137" t="s">
        <v>9</v>
      </c>
    </row>
    <row r="12" spans="1:19" x14ac:dyDescent="0.25">
      <c r="A12" s="8"/>
      <c r="B12" s="388" t="s">
        <v>420</v>
      </c>
      <c r="C12" s="388"/>
      <c r="D12" s="388"/>
      <c r="E12" s="388"/>
      <c r="F12" s="388"/>
      <c r="G12" s="14">
        <f>SUM(G8:G11)</f>
        <v>5145</v>
      </c>
      <c r="H12" s="8"/>
    </row>
    <row r="13" spans="1:19" ht="15.75" x14ac:dyDescent="0.25">
      <c r="A13" s="383" t="s">
        <v>32</v>
      </c>
      <c r="B13" s="383"/>
      <c r="C13" s="383"/>
      <c r="D13" s="383"/>
      <c r="E13" s="383"/>
      <c r="F13" s="383"/>
      <c r="G13" s="192">
        <f>SUM(G12,G7)</f>
        <v>4290835.5199999996</v>
      </c>
      <c r="H13" s="8"/>
    </row>
    <row r="14" spans="1:19" ht="15.75" x14ac:dyDescent="0.25">
      <c r="A14" s="15"/>
      <c r="B14" s="15"/>
      <c r="C14" s="15"/>
      <c r="D14" s="15"/>
      <c r="E14" s="15"/>
      <c r="F14" s="15"/>
      <c r="G14" s="16"/>
    </row>
    <row r="16" spans="1:19" x14ac:dyDescent="0.25">
      <c r="B16" s="390" t="s">
        <v>421</v>
      </c>
      <c r="C16" s="390"/>
      <c r="D16" s="390"/>
      <c r="E16" s="390"/>
      <c r="F16" s="390"/>
      <c r="G16" s="390"/>
      <c r="H16" s="390"/>
      <c r="J16" s="44" t="s">
        <v>656</v>
      </c>
    </row>
    <row r="17" spans="1:10" x14ac:dyDescent="0.25">
      <c r="J17" s="44" t="s">
        <v>657</v>
      </c>
    </row>
    <row r="18" spans="1:10" ht="30" x14ac:dyDescent="0.25">
      <c r="A18" s="323" t="s">
        <v>0</v>
      </c>
      <c r="B18" s="323" t="s">
        <v>1</v>
      </c>
      <c r="C18" s="323" t="s">
        <v>162</v>
      </c>
      <c r="D18" s="323" t="s">
        <v>68</v>
      </c>
      <c r="E18" s="323" t="s">
        <v>2</v>
      </c>
      <c r="F18" s="323" t="s">
        <v>410</v>
      </c>
      <c r="G18" s="324" t="s">
        <v>4</v>
      </c>
      <c r="H18" s="323" t="s">
        <v>3</v>
      </c>
      <c r="I18" s="123" t="s">
        <v>405</v>
      </c>
    </row>
    <row r="19" spans="1:10" x14ac:dyDescent="0.25">
      <c r="A19" s="137">
        <v>7</v>
      </c>
      <c r="B19" s="141" t="s">
        <v>422</v>
      </c>
      <c r="C19" s="141" t="s">
        <v>521</v>
      </c>
      <c r="D19" s="137">
        <v>2008</v>
      </c>
      <c r="E19" s="137" t="s">
        <v>519</v>
      </c>
      <c r="F19" s="137" t="s">
        <v>424</v>
      </c>
      <c r="G19" s="148">
        <v>465</v>
      </c>
      <c r="H19" s="137" t="s">
        <v>163</v>
      </c>
      <c r="I19" s="137" t="s">
        <v>403</v>
      </c>
    </row>
    <row r="20" spans="1:10" x14ac:dyDescent="0.25">
      <c r="A20" s="137">
        <v>8</v>
      </c>
      <c r="B20" s="141" t="s">
        <v>422</v>
      </c>
      <c r="C20" s="141" t="s">
        <v>522</v>
      </c>
      <c r="D20" s="137">
        <v>2012</v>
      </c>
      <c r="E20" s="137" t="s">
        <v>519</v>
      </c>
      <c r="F20" s="137" t="s">
        <v>424</v>
      </c>
      <c r="G20" s="148">
        <v>395</v>
      </c>
      <c r="H20" s="137" t="s">
        <v>163</v>
      </c>
      <c r="I20" s="137" t="s">
        <v>403</v>
      </c>
    </row>
    <row r="21" spans="1:10" x14ac:dyDescent="0.25">
      <c r="A21" s="137">
        <v>9</v>
      </c>
      <c r="B21" s="141" t="s">
        <v>422</v>
      </c>
      <c r="C21" s="141" t="s">
        <v>523</v>
      </c>
      <c r="D21" s="137">
        <v>2012</v>
      </c>
      <c r="E21" s="137" t="s">
        <v>519</v>
      </c>
      <c r="F21" s="137" t="s">
        <v>424</v>
      </c>
      <c r="G21" s="148">
        <v>424.01</v>
      </c>
      <c r="H21" s="137" t="s">
        <v>163</v>
      </c>
      <c r="I21" s="137" t="s">
        <v>403</v>
      </c>
    </row>
    <row r="22" spans="1:10" x14ac:dyDescent="0.25">
      <c r="A22" s="137">
        <v>10</v>
      </c>
      <c r="B22" s="141" t="s">
        <v>422</v>
      </c>
      <c r="C22" s="141" t="s">
        <v>524</v>
      </c>
      <c r="D22" s="137"/>
      <c r="E22" s="137" t="s">
        <v>519</v>
      </c>
      <c r="F22" s="137" t="s">
        <v>424</v>
      </c>
      <c r="G22" s="148">
        <v>260</v>
      </c>
      <c r="H22" s="137" t="s">
        <v>163</v>
      </c>
      <c r="I22" s="137" t="s">
        <v>403</v>
      </c>
    </row>
    <row r="23" spans="1:10" ht="30" x14ac:dyDescent="0.25">
      <c r="A23" s="137">
        <v>11</v>
      </c>
      <c r="B23" s="141" t="s">
        <v>422</v>
      </c>
      <c r="C23" s="141" t="s">
        <v>525</v>
      </c>
      <c r="D23" s="137">
        <v>2012</v>
      </c>
      <c r="E23" s="137" t="s">
        <v>519</v>
      </c>
      <c r="F23" s="137" t="s">
        <v>424</v>
      </c>
      <c r="G23" s="148">
        <v>40</v>
      </c>
      <c r="H23" s="137" t="s">
        <v>163</v>
      </c>
      <c r="I23" s="137" t="s">
        <v>403</v>
      </c>
    </row>
    <row r="24" spans="1:10" x14ac:dyDescent="0.25">
      <c r="A24" s="137">
        <v>12</v>
      </c>
      <c r="B24" s="141" t="s">
        <v>422</v>
      </c>
      <c r="C24" s="141" t="s">
        <v>526</v>
      </c>
      <c r="D24" s="137">
        <v>2012</v>
      </c>
      <c r="E24" s="137" t="s">
        <v>519</v>
      </c>
      <c r="F24" s="137" t="s">
        <v>424</v>
      </c>
      <c r="G24" s="148">
        <v>288</v>
      </c>
      <c r="H24" s="137" t="s">
        <v>163</v>
      </c>
      <c r="I24" s="137" t="s">
        <v>403</v>
      </c>
    </row>
    <row r="25" spans="1:10" x14ac:dyDescent="0.25">
      <c r="A25" s="137">
        <v>13</v>
      </c>
      <c r="B25" s="141" t="s">
        <v>422</v>
      </c>
      <c r="C25" s="141" t="s">
        <v>527</v>
      </c>
      <c r="D25" s="137">
        <v>2012</v>
      </c>
      <c r="E25" s="137" t="s">
        <v>519</v>
      </c>
      <c r="F25" s="137" t="s">
        <v>424</v>
      </c>
      <c r="G25" s="148">
        <v>2880.05</v>
      </c>
      <c r="H25" s="137" t="s">
        <v>163</v>
      </c>
      <c r="I25" s="137" t="s">
        <v>403</v>
      </c>
    </row>
    <row r="26" spans="1:10" x14ac:dyDescent="0.25">
      <c r="A26" s="137">
        <v>14</v>
      </c>
      <c r="B26" s="141" t="s">
        <v>422</v>
      </c>
      <c r="C26" s="141" t="s">
        <v>528</v>
      </c>
      <c r="D26" s="137">
        <v>2013</v>
      </c>
      <c r="E26" s="137" t="s">
        <v>519</v>
      </c>
      <c r="F26" s="137" t="s">
        <v>424</v>
      </c>
      <c r="G26" s="148">
        <v>906.01</v>
      </c>
      <c r="H26" s="137" t="s">
        <v>163</v>
      </c>
      <c r="I26" s="137" t="s">
        <v>403</v>
      </c>
    </row>
    <row r="27" spans="1:10" x14ac:dyDescent="0.25">
      <c r="A27" s="137">
        <v>15</v>
      </c>
      <c r="B27" s="141" t="s">
        <v>422</v>
      </c>
      <c r="C27" s="141" t="s">
        <v>529</v>
      </c>
      <c r="D27" s="137">
        <v>2013</v>
      </c>
      <c r="E27" s="137" t="s">
        <v>519</v>
      </c>
      <c r="F27" s="137" t="s">
        <v>424</v>
      </c>
      <c r="G27" s="148">
        <v>1824.04</v>
      </c>
      <c r="H27" s="137" t="s">
        <v>163</v>
      </c>
      <c r="I27" s="137" t="s">
        <v>404</v>
      </c>
    </row>
    <row r="28" spans="1:10" ht="30" x14ac:dyDescent="0.25">
      <c r="A28" s="137">
        <v>16</v>
      </c>
      <c r="B28" s="141" t="s">
        <v>530</v>
      </c>
      <c r="C28" s="141" t="s">
        <v>531</v>
      </c>
      <c r="D28" s="137">
        <v>2013</v>
      </c>
      <c r="E28" s="137" t="s">
        <v>519</v>
      </c>
      <c r="F28" s="137" t="s">
        <v>424</v>
      </c>
      <c r="G28" s="148">
        <v>1900</v>
      </c>
      <c r="H28" s="137" t="s">
        <v>163</v>
      </c>
      <c r="I28" s="137" t="s">
        <v>403</v>
      </c>
    </row>
    <row r="29" spans="1:10" ht="30" x14ac:dyDescent="0.25">
      <c r="A29" s="137">
        <v>17</v>
      </c>
      <c r="B29" s="141" t="s">
        <v>422</v>
      </c>
      <c r="C29" s="141" t="s">
        <v>675</v>
      </c>
      <c r="D29" s="137">
        <v>2015</v>
      </c>
      <c r="E29" s="141" t="s">
        <v>519</v>
      </c>
      <c r="F29" s="137" t="s">
        <v>424</v>
      </c>
      <c r="G29" s="148">
        <v>393.6</v>
      </c>
      <c r="H29" s="137" t="s">
        <v>163</v>
      </c>
      <c r="I29" s="137" t="s">
        <v>403</v>
      </c>
    </row>
    <row r="30" spans="1:10" ht="30" x14ac:dyDescent="0.25">
      <c r="A30" s="137">
        <v>18</v>
      </c>
      <c r="B30" s="141" t="s">
        <v>422</v>
      </c>
      <c r="C30" s="141" t="s">
        <v>676</v>
      </c>
      <c r="D30" s="137">
        <v>2017</v>
      </c>
      <c r="E30" s="137" t="s">
        <v>519</v>
      </c>
      <c r="F30" s="137" t="s">
        <v>424</v>
      </c>
      <c r="G30" s="148">
        <v>451.41</v>
      </c>
      <c r="H30" s="137" t="s">
        <v>163</v>
      </c>
      <c r="I30" s="137" t="s">
        <v>403</v>
      </c>
    </row>
    <row r="31" spans="1:10" x14ac:dyDescent="0.25">
      <c r="A31" s="137">
        <v>19</v>
      </c>
      <c r="B31" s="141" t="s">
        <v>496</v>
      </c>
      <c r="C31" s="141" t="s">
        <v>732</v>
      </c>
      <c r="D31" s="137">
        <v>2017</v>
      </c>
      <c r="E31" s="137" t="s">
        <v>519</v>
      </c>
      <c r="F31" s="137" t="s">
        <v>424</v>
      </c>
      <c r="G31" s="148">
        <v>1384</v>
      </c>
      <c r="H31" s="137" t="s">
        <v>163</v>
      </c>
      <c r="I31" s="137" t="s">
        <v>404</v>
      </c>
    </row>
    <row r="32" spans="1:10" x14ac:dyDescent="0.25">
      <c r="A32" s="137">
        <v>20</v>
      </c>
      <c r="B32" s="137" t="s">
        <v>512</v>
      </c>
      <c r="C32" s="137" t="s">
        <v>863</v>
      </c>
      <c r="D32" s="137">
        <v>2019</v>
      </c>
      <c r="E32" s="137" t="s">
        <v>519</v>
      </c>
      <c r="F32" s="137" t="s">
        <v>424</v>
      </c>
      <c r="G32" s="148">
        <v>17500</v>
      </c>
      <c r="H32" s="137" t="s">
        <v>163</v>
      </c>
      <c r="I32" s="137" t="s">
        <v>403</v>
      </c>
    </row>
    <row r="33" spans="1:11" ht="45" x14ac:dyDescent="0.25">
      <c r="A33" s="137">
        <v>21</v>
      </c>
      <c r="B33" s="137" t="s">
        <v>422</v>
      </c>
      <c r="C33" s="141" t="s">
        <v>1070</v>
      </c>
      <c r="D33" s="137">
        <v>2020</v>
      </c>
      <c r="E33" s="137" t="s">
        <v>519</v>
      </c>
      <c r="F33" s="137" t="s">
        <v>424</v>
      </c>
      <c r="G33" s="148">
        <v>11999.98</v>
      </c>
      <c r="H33" s="137" t="s">
        <v>163</v>
      </c>
      <c r="I33" s="137" t="s">
        <v>403</v>
      </c>
    </row>
    <row r="34" spans="1:11" ht="30" x14ac:dyDescent="0.25">
      <c r="A34" s="137">
        <v>22</v>
      </c>
      <c r="B34" s="137" t="s">
        <v>448</v>
      </c>
      <c r="C34" s="141" t="s">
        <v>1071</v>
      </c>
      <c r="D34" s="137">
        <v>2020</v>
      </c>
      <c r="E34" s="137" t="s">
        <v>519</v>
      </c>
      <c r="F34" s="137" t="s">
        <v>424</v>
      </c>
      <c r="G34" s="148">
        <v>24261.75</v>
      </c>
      <c r="H34" s="137" t="s">
        <v>163</v>
      </c>
      <c r="I34" s="137" t="s">
        <v>404</v>
      </c>
      <c r="J34" s="13" t="s">
        <v>1068</v>
      </c>
      <c r="K34" s="12" t="s">
        <v>1170</v>
      </c>
    </row>
    <row r="35" spans="1:11" x14ac:dyDescent="0.25">
      <c r="A35" s="137">
        <v>23</v>
      </c>
      <c r="B35" s="137" t="s">
        <v>448</v>
      </c>
      <c r="C35" s="137" t="s">
        <v>1072</v>
      </c>
      <c r="D35" s="137">
        <v>2020</v>
      </c>
      <c r="E35" s="137" t="s">
        <v>519</v>
      </c>
      <c r="F35" s="137" t="s">
        <v>424</v>
      </c>
      <c r="G35" s="148">
        <v>2479</v>
      </c>
      <c r="H35" s="137" t="s">
        <v>163</v>
      </c>
      <c r="I35" s="137" t="s">
        <v>404</v>
      </c>
      <c r="J35" s="13" t="s">
        <v>1068</v>
      </c>
      <c r="K35" s="12" t="s">
        <v>1170</v>
      </c>
    </row>
    <row r="36" spans="1:11" x14ac:dyDescent="0.25">
      <c r="A36" s="137">
        <v>24</v>
      </c>
      <c r="B36" s="137" t="s">
        <v>448</v>
      </c>
      <c r="C36" s="137" t="s">
        <v>1073</v>
      </c>
      <c r="D36" s="137">
        <v>2020</v>
      </c>
      <c r="E36" s="137" t="s">
        <v>519</v>
      </c>
      <c r="F36" s="137" t="s">
        <v>424</v>
      </c>
      <c r="G36" s="148">
        <v>10230.030000000001</v>
      </c>
      <c r="H36" s="137" t="s">
        <v>163</v>
      </c>
      <c r="I36" s="137" t="s">
        <v>404</v>
      </c>
      <c r="J36" s="13" t="s">
        <v>1068</v>
      </c>
      <c r="K36" s="12" t="s">
        <v>1170</v>
      </c>
    </row>
    <row r="37" spans="1:11" ht="30" x14ac:dyDescent="0.25">
      <c r="A37" s="137">
        <v>25</v>
      </c>
      <c r="B37" s="137" t="s">
        <v>448</v>
      </c>
      <c r="C37" s="141" t="s">
        <v>1106</v>
      </c>
      <c r="D37" s="137">
        <v>2020</v>
      </c>
      <c r="E37" s="137" t="s">
        <v>519</v>
      </c>
      <c r="F37" s="137" t="s">
        <v>424</v>
      </c>
      <c r="G37" s="148">
        <v>17379.32</v>
      </c>
      <c r="H37" s="137" t="s">
        <v>163</v>
      </c>
      <c r="I37" s="137" t="s">
        <v>404</v>
      </c>
    </row>
    <row r="38" spans="1:11" x14ac:dyDescent="0.25">
      <c r="A38" s="137">
        <v>26</v>
      </c>
      <c r="B38" s="137" t="s">
        <v>422</v>
      </c>
      <c r="C38" s="137" t="s">
        <v>1107</v>
      </c>
      <c r="D38" s="137">
        <v>2018</v>
      </c>
      <c r="E38" s="137" t="s">
        <v>519</v>
      </c>
      <c r="F38" s="137" t="s">
        <v>424</v>
      </c>
      <c r="G38" s="148">
        <v>700.01</v>
      </c>
      <c r="H38" s="137" t="s">
        <v>163</v>
      </c>
      <c r="I38" s="137" t="s">
        <v>403</v>
      </c>
    </row>
    <row r="39" spans="1:11" ht="45" x14ac:dyDescent="0.25">
      <c r="A39" s="137">
        <v>27</v>
      </c>
      <c r="B39" s="137" t="s">
        <v>422</v>
      </c>
      <c r="C39" s="141" t="s">
        <v>1108</v>
      </c>
      <c r="D39" s="137">
        <v>2021</v>
      </c>
      <c r="E39" s="137" t="s">
        <v>519</v>
      </c>
      <c r="F39" s="137" t="s">
        <v>424</v>
      </c>
      <c r="G39" s="148">
        <v>6603</v>
      </c>
      <c r="H39" s="137" t="s">
        <v>163</v>
      </c>
      <c r="I39" s="137" t="s">
        <v>403</v>
      </c>
    </row>
    <row r="40" spans="1:11" ht="30" x14ac:dyDescent="0.25">
      <c r="A40" s="137">
        <v>28</v>
      </c>
      <c r="B40" s="137" t="s">
        <v>422</v>
      </c>
      <c r="C40" s="141" t="s">
        <v>1109</v>
      </c>
      <c r="D40" s="137">
        <v>2021</v>
      </c>
      <c r="E40" s="137" t="s">
        <v>519</v>
      </c>
      <c r="F40" s="137" t="s">
        <v>424</v>
      </c>
      <c r="G40" s="148">
        <v>1800</v>
      </c>
      <c r="H40" s="137" t="s">
        <v>163</v>
      </c>
      <c r="I40" s="137" t="s">
        <v>403</v>
      </c>
    </row>
    <row r="41" spans="1:11" ht="30" x14ac:dyDescent="0.25">
      <c r="A41" s="137">
        <v>29</v>
      </c>
      <c r="B41" s="137" t="s">
        <v>448</v>
      </c>
      <c r="C41" s="141" t="s">
        <v>1110</v>
      </c>
      <c r="D41" s="137">
        <v>2021</v>
      </c>
      <c r="E41" s="137" t="s">
        <v>519</v>
      </c>
      <c r="F41" s="137" t="s">
        <v>424</v>
      </c>
      <c r="G41" s="148">
        <v>11999.88</v>
      </c>
      <c r="H41" s="137" t="s">
        <v>163</v>
      </c>
      <c r="I41" s="137" t="s">
        <v>404</v>
      </c>
    </row>
    <row r="42" spans="1:11" ht="30" x14ac:dyDescent="0.25">
      <c r="A42" s="137">
        <v>30</v>
      </c>
      <c r="B42" s="137" t="s">
        <v>422</v>
      </c>
      <c r="C42" s="141" t="s">
        <v>1181</v>
      </c>
      <c r="D42" s="137">
        <v>2021</v>
      </c>
      <c r="E42" s="137" t="s">
        <v>519</v>
      </c>
      <c r="F42" s="137" t="s">
        <v>424</v>
      </c>
      <c r="G42" s="148">
        <v>1200</v>
      </c>
      <c r="H42" s="137" t="s">
        <v>163</v>
      </c>
      <c r="I42" s="137" t="s">
        <v>403</v>
      </c>
    </row>
    <row r="43" spans="1:11" x14ac:dyDescent="0.25">
      <c r="A43" s="137">
        <v>31</v>
      </c>
      <c r="B43" s="137" t="s">
        <v>422</v>
      </c>
      <c r="C43" s="141" t="s">
        <v>1182</v>
      </c>
      <c r="D43" s="137">
        <v>2021</v>
      </c>
      <c r="E43" s="137" t="s">
        <v>519</v>
      </c>
      <c r="F43" s="137" t="s">
        <v>424</v>
      </c>
      <c r="G43" s="148">
        <v>9348</v>
      </c>
      <c r="H43" s="137" t="s">
        <v>163</v>
      </c>
      <c r="I43" s="137" t="s">
        <v>403</v>
      </c>
    </row>
    <row r="44" spans="1:11" ht="30" x14ac:dyDescent="0.25">
      <c r="A44" s="137">
        <v>32</v>
      </c>
      <c r="B44" s="137" t="s">
        <v>422</v>
      </c>
      <c r="C44" s="141" t="s">
        <v>1183</v>
      </c>
      <c r="D44" s="137">
        <v>2021</v>
      </c>
      <c r="E44" s="137" t="s">
        <v>519</v>
      </c>
      <c r="F44" s="137" t="s">
        <v>424</v>
      </c>
      <c r="G44" s="148">
        <v>9840</v>
      </c>
      <c r="H44" s="137" t="s">
        <v>163</v>
      </c>
      <c r="I44" s="137" t="s">
        <v>403</v>
      </c>
    </row>
    <row r="45" spans="1:11" x14ac:dyDescent="0.25">
      <c r="A45" s="137">
        <v>33</v>
      </c>
      <c r="B45" s="137" t="s">
        <v>422</v>
      </c>
      <c r="C45" s="141" t="s">
        <v>1273</v>
      </c>
      <c r="D45" s="137">
        <v>2022</v>
      </c>
      <c r="E45" s="137" t="s">
        <v>519</v>
      </c>
      <c r="F45" s="137" t="s">
        <v>424</v>
      </c>
      <c r="G45" s="148">
        <v>9995</v>
      </c>
      <c r="H45" s="137" t="s">
        <v>163</v>
      </c>
      <c r="I45" s="137" t="s">
        <v>403</v>
      </c>
    </row>
    <row r="46" spans="1:11" ht="30" x14ac:dyDescent="0.25">
      <c r="A46" s="137">
        <v>34</v>
      </c>
      <c r="B46" s="137" t="s">
        <v>448</v>
      </c>
      <c r="C46" s="141" t="s">
        <v>1274</v>
      </c>
      <c r="D46" s="137">
        <v>2022</v>
      </c>
      <c r="E46" s="137" t="s">
        <v>519</v>
      </c>
      <c r="F46" s="137" t="s">
        <v>424</v>
      </c>
      <c r="G46" s="148">
        <v>5211.51</v>
      </c>
      <c r="H46" s="137" t="s">
        <v>163</v>
      </c>
      <c r="I46" s="137" t="s">
        <v>404</v>
      </c>
    </row>
    <row r="47" spans="1:11" ht="45" x14ac:dyDescent="0.25">
      <c r="A47" s="137">
        <v>35</v>
      </c>
      <c r="B47" s="137" t="s">
        <v>422</v>
      </c>
      <c r="C47" s="141" t="s">
        <v>1363</v>
      </c>
      <c r="D47" s="137">
        <v>2022</v>
      </c>
      <c r="E47" s="137" t="s">
        <v>519</v>
      </c>
      <c r="F47" s="137" t="s">
        <v>424</v>
      </c>
      <c r="G47" s="148">
        <v>6396</v>
      </c>
      <c r="H47" s="137" t="s">
        <v>163</v>
      </c>
      <c r="I47" s="137" t="s">
        <v>403</v>
      </c>
    </row>
    <row r="48" spans="1:11" x14ac:dyDescent="0.25">
      <c r="A48" s="137">
        <v>36</v>
      </c>
      <c r="B48" s="137" t="s">
        <v>422</v>
      </c>
      <c r="C48" s="141" t="s">
        <v>1364</v>
      </c>
      <c r="D48" s="137">
        <v>2022</v>
      </c>
      <c r="E48" s="137" t="s">
        <v>519</v>
      </c>
      <c r="F48" s="137" t="s">
        <v>424</v>
      </c>
      <c r="G48" s="148">
        <v>4879</v>
      </c>
      <c r="H48" s="137" t="s">
        <v>163</v>
      </c>
      <c r="I48" s="137" t="s">
        <v>403</v>
      </c>
    </row>
    <row r="49" spans="1:9" ht="45" x14ac:dyDescent="0.25">
      <c r="A49" s="137">
        <v>37</v>
      </c>
      <c r="B49" s="137" t="s">
        <v>422</v>
      </c>
      <c r="C49" s="141" t="s">
        <v>1365</v>
      </c>
      <c r="D49" s="137">
        <v>2022</v>
      </c>
      <c r="E49" s="137" t="s">
        <v>519</v>
      </c>
      <c r="F49" s="137" t="s">
        <v>424</v>
      </c>
      <c r="G49" s="148">
        <v>19785.78</v>
      </c>
      <c r="H49" s="137" t="s">
        <v>163</v>
      </c>
      <c r="I49" s="137" t="s">
        <v>403</v>
      </c>
    </row>
    <row r="50" spans="1:9" ht="30" x14ac:dyDescent="0.25">
      <c r="A50" s="137">
        <v>38</v>
      </c>
      <c r="B50" s="137" t="s">
        <v>422</v>
      </c>
      <c r="C50" s="141" t="s">
        <v>1366</v>
      </c>
      <c r="D50" s="137">
        <v>2022</v>
      </c>
      <c r="E50" s="137" t="s">
        <v>519</v>
      </c>
      <c r="F50" s="137" t="s">
        <v>424</v>
      </c>
      <c r="G50" s="148">
        <v>21975.24</v>
      </c>
      <c r="H50" s="137" t="s">
        <v>163</v>
      </c>
      <c r="I50" s="137" t="s">
        <v>403</v>
      </c>
    </row>
    <row r="51" spans="1:9" ht="45" x14ac:dyDescent="0.25">
      <c r="A51" s="137">
        <v>39</v>
      </c>
      <c r="B51" s="137" t="s">
        <v>422</v>
      </c>
      <c r="C51" s="141" t="s">
        <v>1367</v>
      </c>
      <c r="D51" s="137">
        <v>2022</v>
      </c>
      <c r="E51" s="137" t="s">
        <v>519</v>
      </c>
      <c r="F51" s="137" t="s">
        <v>424</v>
      </c>
      <c r="G51" s="148">
        <v>11000</v>
      </c>
      <c r="H51" s="137" t="s">
        <v>163</v>
      </c>
      <c r="I51" s="137" t="s">
        <v>403</v>
      </c>
    </row>
    <row r="52" spans="1:9" x14ac:dyDescent="0.25">
      <c r="A52" s="137">
        <v>40</v>
      </c>
      <c r="B52" s="137" t="s">
        <v>422</v>
      </c>
      <c r="C52" s="141" t="s">
        <v>1415</v>
      </c>
      <c r="D52" s="137">
        <v>2023</v>
      </c>
      <c r="E52" s="137" t="s">
        <v>519</v>
      </c>
      <c r="F52" s="137" t="s">
        <v>424</v>
      </c>
      <c r="G52" s="148">
        <v>1500</v>
      </c>
      <c r="H52" s="137" t="s">
        <v>163</v>
      </c>
      <c r="I52" s="137" t="s">
        <v>403</v>
      </c>
    </row>
    <row r="53" spans="1:9" x14ac:dyDescent="0.25">
      <c r="A53" s="137">
        <v>41</v>
      </c>
      <c r="B53" s="137" t="s">
        <v>422</v>
      </c>
      <c r="C53" s="141" t="s">
        <v>1416</v>
      </c>
      <c r="D53" s="137">
        <v>2023</v>
      </c>
      <c r="E53" s="137" t="s">
        <v>519</v>
      </c>
      <c r="F53" s="137" t="s">
        <v>424</v>
      </c>
      <c r="G53" s="148">
        <v>600</v>
      </c>
      <c r="H53" s="137" t="s">
        <v>163</v>
      </c>
      <c r="I53" s="137" t="s">
        <v>403</v>
      </c>
    </row>
    <row r="54" spans="1:9" ht="15.75" x14ac:dyDescent="0.25">
      <c r="A54" s="8"/>
      <c r="B54" s="383" t="s">
        <v>32</v>
      </c>
      <c r="C54" s="383"/>
      <c r="D54" s="383"/>
      <c r="E54" s="383"/>
      <c r="F54" s="383"/>
      <c r="G54" s="192">
        <f>SUM(G19:G53)</f>
        <v>218294.62000000002</v>
      </c>
      <c r="H54" s="8"/>
      <c r="I54" s="137"/>
    </row>
    <row r="55" spans="1:9" ht="15.75" x14ac:dyDescent="0.25">
      <c r="F55" s="5" t="s">
        <v>406</v>
      </c>
      <c r="G55" s="327">
        <f>SUMIF(I19:I53,"s",G19:G53)</f>
        <v>143525.09000000003</v>
      </c>
    </row>
    <row r="56" spans="1:9" ht="15.75" x14ac:dyDescent="0.25">
      <c r="F56" s="5" t="s">
        <v>407</v>
      </c>
      <c r="G56" s="315">
        <f>SUMIF(I19:I53,"p",G19:G53)</f>
        <v>74769.53</v>
      </c>
    </row>
    <row r="57" spans="1:9" x14ac:dyDescent="0.25">
      <c r="B57" s="13" t="s">
        <v>666</v>
      </c>
      <c r="F57" s="50" t="s">
        <v>408</v>
      </c>
      <c r="G57" s="315">
        <v>0</v>
      </c>
    </row>
    <row r="58" spans="1:9" x14ac:dyDescent="0.25">
      <c r="F58" s="50" t="s">
        <v>1032</v>
      </c>
      <c r="G58" s="14">
        <f>SUMIF(K19:K51,"zdalne",G19:G51)</f>
        <v>36970.78</v>
      </c>
    </row>
  </sheetData>
  <autoFilter ref="A17:I44" xr:uid="{00000000-0009-0000-0000-00000E000000}"/>
  <mergeCells count="6">
    <mergeCell ref="B54:F54"/>
    <mergeCell ref="B2:H2"/>
    <mergeCell ref="B7:F7"/>
    <mergeCell ref="B12:F12"/>
    <mergeCell ref="A13:F13"/>
    <mergeCell ref="B16:H16"/>
  </mergeCells>
  <conditionalFormatting sqref="G5:G6">
    <cfRule type="cellIs" dxfId="7" priority="1" operator="equal">
      <formula>0</formula>
    </cfRule>
  </conditionalFormatting>
  <pageMargins left="0.7" right="0.7" top="0.75" bottom="0.75" header="0.3" footer="0.3"/>
  <pageSetup paperSize="9" scale="48" orientation="landscape" verticalDpi="0" r:id="rId1"/>
  <rowBreaks count="1" manualBreakCount="1">
    <brk id="14" max="8" man="1"/>
  </rowBreaks>
  <colBreaks count="1" manualBreakCount="1">
    <brk id="9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0"/>
  </sheetPr>
  <dimension ref="A1:S69"/>
  <sheetViews>
    <sheetView topLeftCell="A43" workbookViewId="0">
      <selection activeCell="K67" sqref="K67"/>
    </sheetView>
  </sheetViews>
  <sheetFormatPr defaultRowHeight="15" x14ac:dyDescent="0.25"/>
  <cols>
    <col min="1" max="1" width="3.125" style="44" bestFit="1" customWidth="1"/>
    <col min="2" max="2" width="20.75" style="45" bestFit="1" customWidth="1"/>
    <col min="3" max="3" width="27.375" style="45" bestFit="1" customWidth="1"/>
    <col min="4" max="4" width="9" style="44" customWidth="1"/>
    <col min="5" max="5" width="34.625" style="44" bestFit="1" customWidth="1"/>
    <col min="6" max="6" width="17.25" style="44" customWidth="1"/>
    <col min="7" max="7" width="12.125" style="46" customWidth="1"/>
    <col min="8" max="8" width="12.25" style="44" customWidth="1"/>
    <col min="9" max="9" width="11.875" style="44" customWidth="1"/>
    <col min="10" max="10" width="12.125" style="44" customWidth="1"/>
    <col min="11" max="18" width="14.125" style="46" customWidth="1"/>
    <col min="19" max="19" width="11.125" style="44" bestFit="1" customWidth="1"/>
    <col min="20" max="16384" width="9" style="44"/>
  </cols>
  <sheetData>
    <row r="1" spans="1:19" ht="60" x14ac:dyDescent="0.3">
      <c r="A1" s="133" t="s">
        <v>665</v>
      </c>
      <c r="K1" s="193" t="s">
        <v>650</v>
      </c>
      <c r="L1" s="193" t="s">
        <v>653</v>
      </c>
      <c r="M1" s="193" t="s">
        <v>421</v>
      </c>
      <c r="N1" s="193" t="s">
        <v>842</v>
      </c>
      <c r="O1" s="193" t="s">
        <v>843</v>
      </c>
      <c r="P1" s="193" t="s">
        <v>844</v>
      </c>
      <c r="Q1" s="193" t="s">
        <v>651</v>
      </c>
      <c r="R1" s="193" t="s">
        <v>654</v>
      </c>
      <c r="S1" s="48" t="s">
        <v>1074</v>
      </c>
    </row>
    <row r="2" spans="1:19" x14ac:dyDescent="0.25">
      <c r="B2" s="384" t="s">
        <v>409</v>
      </c>
      <c r="C2" s="384"/>
      <c r="D2" s="384"/>
      <c r="E2" s="384"/>
      <c r="F2" s="384"/>
      <c r="G2" s="384"/>
      <c r="H2" s="384"/>
      <c r="K2" s="194">
        <f>G6</f>
        <v>8369670.9699999997</v>
      </c>
      <c r="L2" s="194">
        <f>G11</f>
        <v>19842</v>
      </c>
      <c r="M2" s="194">
        <f>G65</f>
        <v>284930.09000000003</v>
      </c>
      <c r="N2" s="194">
        <f>G66</f>
        <v>176070.6</v>
      </c>
      <c r="O2" s="194">
        <f>G67</f>
        <v>107196.53</v>
      </c>
      <c r="P2" s="194">
        <f>G68</f>
        <v>1662.96</v>
      </c>
      <c r="Q2" s="194"/>
      <c r="R2" s="194"/>
      <c r="S2" s="51">
        <f>G69</f>
        <v>45848.99</v>
      </c>
    </row>
    <row r="4" spans="1:19" s="45" customFormat="1" ht="30" x14ac:dyDescent="0.25">
      <c r="A4" s="123" t="s">
        <v>0</v>
      </c>
      <c r="B4" s="123" t="s">
        <v>1</v>
      </c>
      <c r="C4" s="123" t="s">
        <v>162</v>
      </c>
      <c r="D4" s="123" t="s">
        <v>68</v>
      </c>
      <c r="E4" s="123" t="s">
        <v>2</v>
      </c>
      <c r="F4" s="123" t="s">
        <v>410</v>
      </c>
      <c r="G4" s="320" t="s">
        <v>4</v>
      </c>
      <c r="H4" s="123" t="s">
        <v>3</v>
      </c>
      <c r="J4" s="44"/>
      <c r="K4" s="46"/>
      <c r="L4" s="46"/>
      <c r="M4" s="46"/>
      <c r="N4" s="46"/>
      <c r="O4" s="46"/>
      <c r="P4" s="46"/>
      <c r="Q4" s="46"/>
      <c r="R4" s="46"/>
    </row>
    <row r="5" spans="1:19" x14ac:dyDescent="0.25">
      <c r="A5" s="48">
        <v>1</v>
      </c>
      <c r="B5" s="47" t="s">
        <v>470</v>
      </c>
      <c r="C5" s="47"/>
      <c r="D5" s="48"/>
      <c r="E5" s="48" t="s">
        <v>532</v>
      </c>
      <c r="F5" s="48" t="s">
        <v>424</v>
      </c>
      <c r="G5" s="455">
        <v>8369670.9699999997</v>
      </c>
      <c r="H5" s="48" t="s">
        <v>9</v>
      </c>
    </row>
    <row r="6" spans="1:19" x14ac:dyDescent="0.25">
      <c r="A6" s="48"/>
      <c r="B6" s="386" t="s">
        <v>411</v>
      </c>
      <c r="C6" s="386"/>
      <c r="D6" s="386"/>
      <c r="E6" s="386"/>
      <c r="F6" s="386"/>
      <c r="G6" s="6">
        <f>SUM(G5)</f>
        <v>8369670.9699999997</v>
      </c>
      <c r="H6" s="48"/>
    </row>
    <row r="7" spans="1:19" x14ac:dyDescent="0.25">
      <c r="A7" s="48">
        <v>2</v>
      </c>
      <c r="B7" s="47" t="s">
        <v>454</v>
      </c>
      <c r="C7" s="47" t="s">
        <v>501</v>
      </c>
      <c r="D7" s="48">
        <v>2010</v>
      </c>
      <c r="E7" s="48" t="s">
        <v>532</v>
      </c>
      <c r="F7" s="48" t="s">
        <v>413</v>
      </c>
      <c r="G7" s="51">
        <v>13565</v>
      </c>
      <c r="H7" s="48" t="s">
        <v>9</v>
      </c>
    </row>
    <row r="8" spans="1:19" x14ac:dyDescent="0.25">
      <c r="A8" s="48">
        <v>3</v>
      </c>
      <c r="B8" s="47" t="s">
        <v>454</v>
      </c>
      <c r="C8" s="47" t="s">
        <v>533</v>
      </c>
      <c r="D8" s="48">
        <v>2005</v>
      </c>
      <c r="E8" s="48" t="s">
        <v>532</v>
      </c>
      <c r="F8" s="48" t="s">
        <v>413</v>
      </c>
      <c r="G8" s="51">
        <v>2600</v>
      </c>
      <c r="H8" s="48" t="s">
        <v>9</v>
      </c>
    </row>
    <row r="9" spans="1:19" ht="30" x14ac:dyDescent="0.25">
      <c r="A9" s="48">
        <v>4</v>
      </c>
      <c r="B9" s="47" t="s">
        <v>454</v>
      </c>
      <c r="C9" s="47" t="s">
        <v>534</v>
      </c>
      <c r="D9" s="48">
        <v>2008</v>
      </c>
      <c r="E9" s="48" t="s">
        <v>532</v>
      </c>
      <c r="F9" s="48" t="s">
        <v>413</v>
      </c>
      <c r="G9" s="51">
        <v>3398</v>
      </c>
      <c r="H9" s="48" t="s">
        <v>9</v>
      </c>
    </row>
    <row r="10" spans="1:19" x14ac:dyDescent="0.25">
      <c r="A10" s="48">
        <v>5</v>
      </c>
      <c r="B10" s="47" t="s">
        <v>454</v>
      </c>
      <c r="C10" s="47" t="s">
        <v>535</v>
      </c>
      <c r="D10" s="48">
        <v>2009</v>
      </c>
      <c r="E10" s="48" t="s">
        <v>532</v>
      </c>
      <c r="F10" s="48" t="s">
        <v>413</v>
      </c>
      <c r="G10" s="51">
        <v>279</v>
      </c>
      <c r="H10" s="48" t="s">
        <v>9</v>
      </c>
    </row>
    <row r="11" spans="1:19" x14ac:dyDescent="0.25">
      <c r="A11" s="48"/>
      <c r="B11" s="386" t="s">
        <v>420</v>
      </c>
      <c r="C11" s="386"/>
      <c r="D11" s="386"/>
      <c r="E11" s="386"/>
      <c r="F11" s="386"/>
      <c r="G11" s="6">
        <f>SUM(G7:G10)</f>
        <v>19842</v>
      </c>
      <c r="H11" s="48"/>
    </row>
    <row r="12" spans="1:19" ht="15.75" x14ac:dyDescent="0.25">
      <c r="A12" s="387" t="s">
        <v>32</v>
      </c>
      <c r="B12" s="387"/>
      <c r="C12" s="387"/>
      <c r="D12" s="387"/>
      <c r="E12" s="387"/>
      <c r="F12" s="387"/>
      <c r="G12" s="322">
        <f>SUM(G11,G6)</f>
        <v>8389512.9699999988</v>
      </c>
      <c r="H12" s="48"/>
    </row>
    <row r="13" spans="1:19" ht="15.75" x14ac:dyDescent="0.25">
      <c r="A13" s="5"/>
      <c r="B13" s="5"/>
      <c r="C13" s="5"/>
      <c r="D13" s="5"/>
      <c r="E13" s="5"/>
      <c r="F13" s="5"/>
      <c r="G13" s="10"/>
    </row>
    <row r="14" spans="1:19" x14ac:dyDescent="0.25">
      <c r="B14" s="384" t="s">
        <v>421</v>
      </c>
      <c r="C14" s="384"/>
      <c r="D14" s="384"/>
      <c r="E14" s="384"/>
      <c r="F14" s="384"/>
      <c r="G14" s="384"/>
      <c r="H14" s="384"/>
      <c r="J14" s="44" t="s">
        <v>656</v>
      </c>
    </row>
    <row r="15" spans="1:19" x14ac:dyDescent="0.25">
      <c r="J15" s="44" t="s">
        <v>657</v>
      </c>
    </row>
    <row r="16" spans="1:19" ht="30" x14ac:dyDescent="0.25">
      <c r="A16" s="123" t="s">
        <v>0</v>
      </c>
      <c r="B16" s="123" t="s">
        <v>1</v>
      </c>
      <c r="C16" s="123" t="s">
        <v>162</v>
      </c>
      <c r="D16" s="123" t="s">
        <v>68</v>
      </c>
      <c r="E16" s="123" t="s">
        <v>2</v>
      </c>
      <c r="F16" s="123" t="s">
        <v>410</v>
      </c>
      <c r="G16" s="320" t="s">
        <v>4</v>
      </c>
      <c r="H16" s="123" t="s">
        <v>3</v>
      </c>
      <c r="I16" s="123" t="s">
        <v>405</v>
      </c>
      <c r="J16" s="13" t="s">
        <v>655</v>
      </c>
    </row>
    <row r="17" spans="1:12" x14ac:dyDescent="0.25">
      <c r="A17" s="137">
        <v>6</v>
      </c>
      <c r="B17" s="141" t="s">
        <v>422</v>
      </c>
      <c r="C17" s="141" t="s">
        <v>536</v>
      </c>
      <c r="D17" s="137">
        <v>2009</v>
      </c>
      <c r="E17" s="137" t="s">
        <v>532</v>
      </c>
      <c r="F17" s="137" t="s">
        <v>424</v>
      </c>
      <c r="G17" s="148">
        <v>3420</v>
      </c>
      <c r="H17" s="137" t="s">
        <v>163</v>
      </c>
      <c r="I17" s="137" t="s">
        <v>403</v>
      </c>
    </row>
    <row r="18" spans="1:12" ht="30" x14ac:dyDescent="0.25">
      <c r="A18" s="137">
        <v>7</v>
      </c>
      <c r="B18" s="141" t="s">
        <v>448</v>
      </c>
      <c r="C18" s="141" t="s">
        <v>537</v>
      </c>
      <c r="D18" s="137">
        <v>2012</v>
      </c>
      <c r="E18" s="137" t="s">
        <v>532</v>
      </c>
      <c r="F18" s="137" t="s">
        <v>424</v>
      </c>
      <c r="G18" s="148">
        <v>3437.83</v>
      </c>
      <c r="H18" s="137" t="s">
        <v>163</v>
      </c>
      <c r="I18" s="137" t="s">
        <v>404</v>
      </c>
    </row>
    <row r="19" spans="1:12" ht="45" x14ac:dyDescent="0.25">
      <c r="A19" s="137">
        <v>8</v>
      </c>
      <c r="B19" s="141" t="s">
        <v>448</v>
      </c>
      <c r="C19" s="141" t="s">
        <v>508</v>
      </c>
      <c r="D19" s="137">
        <v>2012</v>
      </c>
      <c r="E19" s="137" t="s">
        <v>532</v>
      </c>
      <c r="F19" s="137" t="s">
        <v>424</v>
      </c>
      <c r="G19" s="148">
        <v>1785</v>
      </c>
      <c r="H19" s="137" t="s">
        <v>163</v>
      </c>
      <c r="I19" s="137" t="s">
        <v>404</v>
      </c>
    </row>
    <row r="20" spans="1:12" ht="45" x14ac:dyDescent="0.25">
      <c r="A20" s="137">
        <v>9</v>
      </c>
      <c r="B20" s="141" t="s">
        <v>448</v>
      </c>
      <c r="C20" s="141" t="s">
        <v>538</v>
      </c>
      <c r="D20" s="137">
        <v>2013</v>
      </c>
      <c r="E20" s="137" t="s">
        <v>532</v>
      </c>
      <c r="F20" s="137" t="s">
        <v>424</v>
      </c>
      <c r="G20" s="148">
        <f>6392.3+210.33</f>
        <v>6602.63</v>
      </c>
      <c r="H20" s="137" t="s">
        <v>163</v>
      </c>
      <c r="I20" s="137" t="s">
        <v>404</v>
      </c>
    </row>
    <row r="21" spans="1:12" x14ac:dyDescent="0.25">
      <c r="A21" s="137">
        <v>10</v>
      </c>
      <c r="B21" s="141"/>
      <c r="C21" s="141" t="s">
        <v>539</v>
      </c>
      <c r="D21" s="137">
        <v>2013</v>
      </c>
      <c r="E21" s="137" t="s">
        <v>532</v>
      </c>
      <c r="F21" s="137" t="s">
        <v>424</v>
      </c>
      <c r="G21" s="148">
        <v>1691.25</v>
      </c>
      <c r="H21" s="137" t="s">
        <v>163</v>
      </c>
      <c r="I21" s="137" t="s">
        <v>404</v>
      </c>
    </row>
    <row r="22" spans="1:12" x14ac:dyDescent="0.25">
      <c r="A22" s="137">
        <v>11</v>
      </c>
      <c r="B22" s="141" t="s">
        <v>164</v>
      </c>
      <c r="C22" s="141" t="s">
        <v>540</v>
      </c>
      <c r="D22" s="137">
        <v>2013</v>
      </c>
      <c r="E22" s="137" t="s">
        <v>532</v>
      </c>
      <c r="F22" s="137" t="s">
        <v>424</v>
      </c>
      <c r="G22" s="148">
        <v>2274.27</v>
      </c>
      <c r="H22" s="137" t="s">
        <v>163</v>
      </c>
      <c r="I22" s="137" t="s">
        <v>403</v>
      </c>
    </row>
    <row r="23" spans="1:12" ht="30" x14ac:dyDescent="0.25">
      <c r="A23" s="137">
        <v>12</v>
      </c>
      <c r="B23" s="141" t="s">
        <v>496</v>
      </c>
      <c r="C23" s="141" t="s">
        <v>541</v>
      </c>
      <c r="D23" s="137">
        <v>2013</v>
      </c>
      <c r="E23" s="137" t="s">
        <v>532</v>
      </c>
      <c r="F23" s="137" t="s">
        <v>424</v>
      </c>
      <c r="G23" s="148">
        <v>1309.96</v>
      </c>
      <c r="H23" s="137" t="s">
        <v>163</v>
      </c>
      <c r="I23" s="137" t="s">
        <v>404</v>
      </c>
    </row>
    <row r="24" spans="1:12" ht="30" x14ac:dyDescent="0.25">
      <c r="A24" s="137">
        <v>13</v>
      </c>
      <c r="B24" s="141" t="s">
        <v>543</v>
      </c>
      <c r="C24" s="141" t="s">
        <v>544</v>
      </c>
      <c r="D24" s="137">
        <v>2013</v>
      </c>
      <c r="E24" s="137" t="s">
        <v>532</v>
      </c>
      <c r="F24" s="137" t="s">
        <v>424</v>
      </c>
      <c r="G24" s="148">
        <v>9220</v>
      </c>
      <c r="H24" s="137" t="s">
        <v>163</v>
      </c>
      <c r="I24" s="137" t="s">
        <v>403</v>
      </c>
      <c r="J24" s="44" t="s">
        <v>1067</v>
      </c>
      <c r="K24" s="46">
        <f>9220/5*2</f>
        <v>3688</v>
      </c>
      <c r="L24" s="46" t="s">
        <v>1170</v>
      </c>
    </row>
    <row r="25" spans="1:12" x14ac:dyDescent="0.25">
      <c r="A25" s="137">
        <v>14</v>
      </c>
      <c r="B25" s="141" t="s">
        <v>512</v>
      </c>
      <c r="C25" s="141" t="s">
        <v>545</v>
      </c>
      <c r="D25" s="137">
        <v>2014</v>
      </c>
      <c r="E25" s="137" t="s">
        <v>532</v>
      </c>
      <c r="F25" s="137" t="s">
        <v>424</v>
      </c>
      <c r="G25" s="148">
        <v>4199.99</v>
      </c>
      <c r="H25" s="137" t="s">
        <v>163</v>
      </c>
      <c r="I25" s="137" t="s">
        <v>403</v>
      </c>
    </row>
    <row r="26" spans="1:12" ht="30" x14ac:dyDescent="0.25">
      <c r="A26" s="137">
        <v>15</v>
      </c>
      <c r="B26" s="141" t="s">
        <v>546</v>
      </c>
      <c r="C26" s="141" t="s">
        <v>547</v>
      </c>
      <c r="D26" s="137">
        <v>2014</v>
      </c>
      <c r="E26" s="137" t="s">
        <v>532</v>
      </c>
      <c r="F26" s="137" t="s">
        <v>424</v>
      </c>
      <c r="G26" s="148">
        <v>1649</v>
      </c>
      <c r="H26" s="137" t="s">
        <v>163</v>
      </c>
      <c r="I26" s="137" t="s">
        <v>403</v>
      </c>
    </row>
    <row r="27" spans="1:12" ht="30" x14ac:dyDescent="0.25">
      <c r="A27" s="137">
        <v>16</v>
      </c>
      <c r="B27" s="141" t="s">
        <v>548</v>
      </c>
      <c r="C27" s="141" t="s">
        <v>549</v>
      </c>
      <c r="D27" s="137">
        <v>2014</v>
      </c>
      <c r="E27" s="137" t="s">
        <v>532</v>
      </c>
      <c r="F27" s="137" t="s">
        <v>424</v>
      </c>
      <c r="G27" s="148">
        <v>490.77</v>
      </c>
      <c r="H27" s="137" t="s">
        <v>163</v>
      </c>
      <c r="I27" s="137" t="s">
        <v>403</v>
      </c>
    </row>
    <row r="28" spans="1:12" x14ac:dyDescent="0.25">
      <c r="A28" s="137">
        <v>17</v>
      </c>
      <c r="B28" s="141" t="s">
        <v>677</v>
      </c>
      <c r="C28" s="141" t="s">
        <v>678</v>
      </c>
      <c r="D28" s="137">
        <v>2016</v>
      </c>
      <c r="E28" s="137" t="s">
        <v>532</v>
      </c>
      <c r="F28" s="137" t="s">
        <v>424</v>
      </c>
      <c r="G28" s="148">
        <v>1399</v>
      </c>
      <c r="H28" s="137" t="s">
        <v>163</v>
      </c>
      <c r="I28" s="137" t="s">
        <v>404</v>
      </c>
    </row>
    <row r="29" spans="1:12" x14ac:dyDescent="0.25">
      <c r="A29" s="137">
        <v>18</v>
      </c>
      <c r="B29" s="141" t="s">
        <v>671</v>
      </c>
      <c r="C29" s="141" t="s">
        <v>679</v>
      </c>
      <c r="D29" s="137">
        <v>2016</v>
      </c>
      <c r="E29" s="137" t="s">
        <v>532</v>
      </c>
      <c r="F29" s="137" t="s">
        <v>424</v>
      </c>
      <c r="G29" s="148">
        <v>1898</v>
      </c>
      <c r="H29" s="137" t="s">
        <v>163</v>
      </c>
      <c r="I29" s="137" t="s">
        <v>404</v>
      </c>
    </row>
    <row r="30" spans="1:12" x14ac:dyDescent="0.25">
      <c r="A30" s="137">
        <v>19</v>
      </c>
      <c r="B30" s="141" t="s">
        <v>542</v>
      </c>
      <c r="C30" s="141" t="s">
        <v>680</v>
      </c>
      <c r="D30" s="137">
        <v>2016</v>
      </c>
      <c r="E30" s="137" t="s">
        <v>532</v>
      </c>
      <c r="F30" s="137" t="s">
        <v>424</v>
      </c>
      <c r="G30" s="148">
        <v>6000</v>
      </c>
      <c r="H30" s="137" t="s">
        <v>163</v>
      </c>
      <c r="I30" s="137" t="s">
        <v>403</v>
      </c>
    </row>
    <row r="31" spans="1:12" x14ac:dyDescent="0.25">
      <c r="A31" s="137">
        <v>20</v>
      </c>
      <c r="B31" s="141" t="s">
        <v>542</v>
      </c>
      <c r="C31" s="141" t="s">
        <v>681</v>
      </c>
      <c r="D31" s="137">
        <v>2016</v>
      </c>
      <c r="E31" s="137" t="s">
        <v>532</v>
      </c>
      <c r="F31" s="137" t="s">
        <v>424</v>
      </c>
      <c r="G31" s="148">
        <v>1525.02</v>
      </c>
      <c r="H31" s="137" t="s">
        <v>163</v>
      </c>
      <c r="I31" s="137" t="s">
        <v>403</v>
      </c>
    </row>
    <row r="32" spans="1:12" ht="45" x14ac:dyDescent="0.25">
      <c r="A32" s="137">
        <v>21</v>
      </c>
      <c r="B32" s="141" t="s">
        <v>460</v>
      </c>
      <c r="C32" s="141" t="s">
        <v>735</v>
      </c>
      <c r="D32" s="149">
        <v>43397</v>
      </c>
      <c r="E32" s="137" t="s">
        <v>532</v>
      </c>
      <c r="F32" s="137" t="s">
        <v>424</v>
      </c>
      <c r="G32" s="148">
        <v>4349.99</v>
      </c>
      <c r="H32" s="137" t="s">
        <v>163</v>
      </c>
      <c r="I32" s="137" t="s">
        <v>403</v>
      </c>
      <c r="J32" s="44" t="s">
        <v>1068</v>
      </c>
      <c r="L32" s="46" t="s">
        <v>1170</v>
      </c>
    </row>
    <row r="33" spans="1:12" x14ac:dyDescent="0.25">
      <c r="A33" s="137">
        <v>22</v>
      </c>
      <c r="B33" s="141" t="s">
        <v>464</v>
      </c>
      <c r="C33" s="141" t="s">
        <v>736</v>
      </c>
      <c r="D33" s="149">
        <v>43397</v>
      </c>
      <c r="E33" s="137" t="s">
        <v>532</v>
      </c>
      <c r="F33" s="137" t="s">
        <v>424</v>
      </c>
      <c r="G33" s="148">
        <v>597.01</v>
      </c>
      <c r="H33" s="137" t="s">
        <v>163</v>
      </c>
      <c r="I33" s="137" t="s">
        <v>403</v>
      </c>
    </row>
    <row r="34" spans="1:12" x14ac:dyDescent="0.25">
      <c r="A34" s="137">
        <v>23</v>
      </c>
      <c r="B34" s="141" t="s">
        <v>496</v>
      </c>
      <c r="C34" s="141" t="s">
        <v>739</v>
      </c>
      <c r="D34" s="149">
        <v>43409</v>
      </c>
      <c r="E34" s="137" t="s">
        <v>532</v>
      </c>
      <c r="F34" s="137" t="s">
        <v>424</v>
      </c>
      <c r="G34" s="148">
        <v>2841.3</v>
      </c>
      <c r="H34" s="137" t="s">
        <v>163</v>
      </c>
      <c r="I34" s="137" t="s">
        <v>404</v>
      </c>
    </row>
    <row r="35" spans="1:12" ht="45" x14ac:dyDescent="0.25">
      <c r="A35" s="137">
        <v>24</v>
      </c>
      <c r="B35" s="141" t="s">
        <v>422</v>
      </c>
      <c r="C35" s="141" t="s">
        <v>831</v>
      </c>
      <c r="D35" s="149">
        <v>43440</v>
      </c>
      <c r="E35" s="137" t="s">
        <v>532</v>
      </c>
      <c r="F35" s="137" t="s">
        <v>424</v>
      </c>
      <c r="G35" s="148">
        <v>9263.1299999999992</v>
      </c>
      <c r="H35" s="137" t="s">
        <v>163</v>
      </c>
      <c r="I35" s="137" t="s">
        <v>403</v>
      </c>
    </row>
    <row r="36" spans="1:12" x14ac:dyDescent="0.25">
      <c r="A36" s="137">
        <v>25</v>
      </c>
      <c r="B36" s="137" t="s">
        <v>422</v>
      </c>
      <c r="C36" s="137" t="s">
        <v>857</v>
      </c>
      <c r="D36" s="149">
        <v>43768</v>
      </c>
      <c r="E36" s="137" t="s">
        <v>532</v>
      </c>
      <c r="F36" s="137" t="s">
        <v>424</v>
      </c>
      <c r="G36" s="148">
        <v>17500</v>
      </c>
      <c r="H36" s="137" t="s">
        <v>163</v>
      </c>
      <c r="I36" s="137" t="s">
        <v>403</v>
      </c>
    </row>
    <row r="37" spans="1:12" x14ac:dyDescent="0.25">
      <c r="A37" s="137">
        <v>26</v>
      </c>
      <c r="B37" s="137" t="s">
        <v>464</v>
      </c>
      <c r="C37" s="137" t="s">
        <v>867</v>
      </c>
      <c r="D37" s="149">
        <v>43801</v>
      </c>
      <c r="E37" s="137" t="s">
        <v>532</v>
      </c>
      <c r="F37" s="137" t="s">
        <v>424</v>
      </c>
      <c r="G37" s="148">
        <v>759.99</v>
      </c>
      <c r="H37" s="137" t="s">
        <v>163</v>
      </c>
      <c r="I37" s="137" t="s">
        <v>403</v>
      </c>
    </row>
    <row r="38" spans="1:12" x14ac:dyDescent="0.25">
      <c r="A38" s="137">
        <v>27</v>
      </c>
      <c r="B38" s="137" t="s">
        <v>422</v>
      </c>
      <c r="C38" s="137" t="s">
        <v>868</v>
      </c>
      <c r="D38" s="149">
        <v>43801</v>
      </c>
      <c r="E38" s="137" t="s">
        <v>532</v>
      </c>
      <c r="F38" s="137" t="s">
        <v>424</v>
      </c>
      <c r="G38" s="148">
        <v>2780</v>
      </c>
      <c r="H38" s="137" t="s">
        <v>163</v>
      </c>
      <c r="I38" s="137" t="s">
        <v>403</v>
      </c>
      <c r="J38" s="44" t="s">
        <v>1068</v>
      </c>
      <c r="L38" s="46" t="s">
        <v>1170</v>
      </c>
    </row>
    <row r="39" spans="1:12" x14ac:dyDescent="0.25">
      <c r="A39" s="137">
        <v>28</v>
      </c>
      <c r="B39" s="137" t="s">
        <v>422</v>
      </c>
      <c r="C39" s="137" t="s">
        <v>876</v>
      </c>
      <c r="D39" s="149">
        <v>43801</v>
      </c>
      <c r="E39" s="137" t="s">
        <v>532</v>
      </c>
      <c r="F39" s="137" t="s">
        <v>424</v>
      </c>
      <c r="G39" s="148">
        <v>2960</v>
      </c>
      <c r="H39" s="137" t="s">
        <v>163</v>
      </c>
      <c r="I39" s="137" t="s">
        <v>403</v>
      </c>
      <c r="J39" s="44" t="s">
        <v>1069</v>
      </c>
      <c r="K39" s="46">
        <f>2960/2</f>
        <v>1480</v>
      </c>
      <c r="L39" s="46" t="s">
        <v>1170</v>
      </c>
    </row>
    <row r="40" spans="1:12" x14ac:dyDescent="0.25">
      <c r="A40" s="137">
        <v>29</v>
      </c>
      <c r="B40" s="137" t="s">
        <v>422</v>
      </c>
      <c r="C40" s="137" t="s">
        <v>879</v>
      </c>
      <c r="D40" s="149">
        <v>43811</v>
      </c>
      <c r="E40" s="137" t="s">
        <v>532</v>
      </c>
      <c r="F40" s="137" t="s">
        <v>424</v>
      </c>
      <c r="G40" s="148">
        <v>1939</v>
      </c>
      <c r="H40" s="137" t="s">
        <v>163</v>
      </c>
      <c r="I40" s="137" t="s">
        <v>403</v>
      </c>
    </row>
    <row r="41" spans="1:12" x14ac:dyDescent="0.25">
      <c r="A41" s="137">
        <v>30</v>
      </c>
      <c r="B41" s="137" t="s">
        <v>422</v>
      </c>
      <c r="C41" s="137" t="s">
        <v>880</v>
      </c>
      <c r="D41" s="149">
        <v>43811</v>
      </c>
      <c r="E41" s="137" t="s">
        <v>532</v>
      </c>
      <c r="F41" s="137" t="s">
        <v>424</v>
      </c>
      <c r="G41" s="148">
        <v>199</v>
      </c>
      <c r="H41" s="137" t="s">
        <v>163</v>
      </c>
      <c r="I41" s="137" t="s">
        <v>403</v>
      </c>
    </row>
    <row r="42" spans="1:12" x14ac:dyDescent="0.25">
      <c r="A42" s="137">
        <v>31</v>
      </c>
      <c r="B42" s="137" t="s">
        <v>461</v>
      </c>
      <c r="C42" s="137" t="s">
        <v>921</v>
      </c>
      <c r="D42" s="149">
        <v>44153</v>
      </c>
      <c r="E42" s="137" t="s">
        <v>532</v>
      </c>
      <c r="F42" s="137" t="s">
        <v>424</v>
      </c>
      <c r="G42" s="148">
        <f>2*2780</f>
        <v>5560</v>
      </c>
      <c r="H42" s="137" t="s">
        <v>163</v>
      </c>
      <c r="I42" s="137" t="s">
        <v>404</v>
      </c>
    </row>
    <row r="43" spans="1:12" x14ac:dyDescent="0.25">
      <c r="A43" s="137">
        <v>32</v>
      </c>
      <c r="B43" s="137" t="s">
        <v>461</v>
      </c>
      <c r="C43" s="137" t="s">
        <v>922</v>
      </c>
      <c r="D43" s="149">
        <v>44162</v>
      </c>
      <c r="E43" s="137" t="s">
        <v>532</v>
      </c>
      <c r="F43" s="137" t="s">
        <v>424</v>
      </c>
      <c r="G43" s="148">
        <f>7*2482.76</f>
        <v>17379.32</v>
      </c>
      <c r="H43" s="137" t="s">
        <v>163</v>
      </c>
      <c r="I43" s="137" t="s">
        <v>404</v>
      </c>
    </row>
    <row r="44" spans="1:12" x14ac:dyDescent="0.25">
      <c r="A44" s="137">
        <v>33</v>
      </c>
      <c r="B44" s="137" t="s">
        <v>938</v>
      </c>
      <c r="C44" s="137" t="s">
        <v>937</v>
      </c>
      <c r="D44" s="149">
        <v>44172</v>
      </c>
      <c r="E44" s="137" t="s">
        <v>532</v>
      </c>
      <c r="F44" s="137" t="s">
        <v>424</v>
      </c>
      <c r="G44" s="148">
        <v>9000</v>
      </c>
      <c r="H44" s="137" t="s">
        <v>163</v>
      </c>
      <c r="I44" s="137" t="s">
        <v>403</v>
      </c>
    </row>
    <row r="45" spans="1:12" x14ac:dyDescent="0.25">
      <c r="A45" s="137">
        <v>34</v>
      </c>
      <c r="B45" s="137" t="s">
        <v>422</v>
      </c>
      <c r="C45" s="137" t="s">
        <v>1063</v>
      </c>
      <c r="D45" s="149">
        <v>44185</v>
      </c>
      <c r="E45" s="137" t="s">
        <v>532</v>
      </c>
      <c r="F45" s="137" t="s">
        <v>424</v>
      </c>
      <c r="G45" s="148">
        <f>3328.01+398</f>
        <v>3726.01</v>
      </c>
      <c r="H45" s="137" t="s">
        <v>163</v>
      </c>
      <c r="I45" s="137" t="s">
        <v>403</v>
      </c>
    </row>
    <row r="46" spans="1:12" x14ac:dyDescent="0.25">
      <c r="A46" s="137">
        <v>35</v>
      </c>
      <c r="B46" s="137" t="s">
        <v>422</v>
      </c>
      <c r="C46" s="137" t="s">
        <v>1064</v>
      </c>
      <c r="D46" s="149">
        <v>44185</v>
      </c>
      <c r="E46" s="137" t="s">
        <v>532</v>
      </c>
      <c r="F46" s="137" t="s">
        <v>424</v>
      </c>
      <c r="G46" s="148">
        <v>1271.99</v>
      </c>
      <c r="H46" s="137" t="s">
        <v>163</v>
      </c>
      <c r="I46" s="137" t="s">
        <v>403</v>
      </c>
    </row>
    <row r="47" spans="1:12" x14ac:dyDescent="0.25">
      <c r="A47" s="137">
        <v>36</v>
      </c>
      <c r="B47" s="137" t="s">
        <v>448</v>
      </c>
      <c r="C47" s="137" t="s">
        <v>1061</v>
      </c>
      <c r="D47" s="137">
        <v>2020</v>
      </c>
      <c r="E47" s="137" t="s">
        <v>532</v>
      </c>
      <c r="F47" s="137" t="s">
        <v>424</v>
      </c>
      <c r="G47" s="148">
        <v>3410</v>
      </c>
      <c r="H47" s="137" t="s">
        <v>163</v>
      </c>
      <c r="I47" s="137" t="s">
        <v>404</v>
      </c>
      <c r="J47" s="13" t="s">
        <v>1054</v>
      </c>
      <c r="L47" s="46" t="s">
        <v>1170</v>
      </c>
    </row>
    <row r="48" spans="1:12" x14ac:dyDescent="0.25">
      <c r="A48" s="137">
        <v>37</v>
      </c>
      <c r="B48" s="137" t="s">
        <v>448</v>
      </c>
      <c r="C48" s="137" t="s">
        <v>1062</v>
      </c>
      <c r="D48" s="137">
        <v>2020</v>
      </c>
      <c r="E48" s="137" t="s">
        <v>532</v>
      </c>
      <c r="F48" s="137" t="s">
        <v>424</v>
      </c>
      <c r="G48" s="148">
        <f>3*2479</f>
        <v>7437</v>
      </c>
      <c r="H48" s="137" t="s">
        <v>163</v>
      </c>
      <c r="I48" s="137" t="s">
        <v>404</v>
      </c>
      <c r="J48" s="13" t="s">
        <v>1054</v>
      </c>
      <c r="L48" s="46" t="s">
        <v>1170</v>
      </c>
    </row>
    <row r="49" spans="1:12" x14ac:dyDescent="0.25">
      <c r="A49" s="137">
        <v>38</v>
      </c>
      <c r="B49" s="137" t="s">
        <v>448</v>
      </c>
      <c r="C49" s="137" t="s">
        <v>1091</v>
      </c>
      <c r="D49" s="137">
        <v>2021</v>
      </c>
      <c r="E49" s="137" t="s">
        <v>532</v>
      </c>
      <c r="F49" s="137" t="s">
        <v>424</v>
      </c>
      <c r="G49" s="148">
        <v>20860</v>
      </c>
      <c r="H49" s="137" t="s">
        <v>163</v>
      </c>
      <c r="I49" s="137" t="s">
        <v>404</v>
      </c>
      <c r="J49" s="13" t="s">
        <v>1054</v>
      </c>
      <c r="L49" s="46" t="s">
        <v>1170</v>
      </c>
    </row>
    <row r="50" spans="1:12" x14ac:dyDescent="0.25">
      <c r="A50" s="137">
        <v>39</v>
      </c>
      <c r="B50" s="137" t="s">
        <v>422</v>
      </c>
      <c r="C50" s="137" t="s">
        <v>1092</v>
      </c>
      <c r="D50" s="137">
        <v>2021</v>
      </c>
      <c r="E50" s="137" t="s">
        <v>532</v>
      </c>
      <c r="F50" s="137" t="s">
        <v>424</v>
      </c>
      <c r="G50" s="148">
        <v>9000</v>
      </c>
      <c r="H50" s="137" t="s">
        <v>163</v>
      </c>
      <c r="I50" s="137" t="s">
        <v>403</v>
      </c>
      <c r="J50" s="13"/>
    </row>
    <row r="51" spans="1:12" x14ac:dyDescent="0.25">
      <c r="A51" s="137">
        <v>40</v>
      </c>
      <c r="B51" s="137" t="s">
        <v>448</v>
      </c>
      <c r="C51" s="137" t="s">
        <v>1096</v>
      </c>
      <c r="D51" s="137">
        <v>2021</v>
      </c>
      <c r="E51" s="137" t="s">
        <v>532</v>
      </c>
      <c r="F51" s="137" t="s">
        <v>424</v>
      </c>
      <c r="G51" s="148">
        <v>14999.85</v>
      </c>
      <c r="H51" s="137" t="s">
        <v>163</v>
      </c>
      <c r="I51" s="137" t="s">
        <v>404</v>
      </c>
      <c r="J51" s="13"/>
    </row>
    <row r="52" spans="1:12" x14ac:dyDescent="0.25">
      <c r="A52" s="137">
        <v>41</v>
      </c>
      <c r="B52" s="137" t="s">
        <v>422</v>
      </c>
      <c r="C52" s="137" t="s">
        <v>1177</v>
      </c>
      <c r="D52" s="137">
        <v>2021</v>
      </c>
      <c r="E52" s="137" t="s">
        <v>532</v>
      </c>
      <c r="F52" s="137" t="s">
        <v>424</v>
      </c>
      <c r="G52" s="148">
        <v>8856</v>
      </c>
      <c r="H52" s="137" t="s">
        <v>163</v>
      </c>
      <c r="I52" s="137" t="s">
        <v>403</v>
      </c>
      <c r="J52" s="13"/>
    </row>
    <row r="53" spans="1:12" x14ac:dyDescent="0.25">
      <c r="A53" s="137">
        <v>42</v>
      </c>
      <c r="B53" s="137" t="s">
        <v>422</v>
      </c>
      <c r="C53" s="137" t="s">
        <v>1178</v>
      </c>
      <c r="D53" s="137">
        <v>2021</v>
      </c>
      <c r="E53" s="137" t="s">
        <v>532</v>
      </c>
      <c r="F53" s="137" t="s">
        <v>424</v>
      </c>
      <c r="G53" s="148">
        <v>7000</v>
      </c>
      <c r="H53" s="137" t="s">
        <v>163</v>
      </c>
      <c r="I53" s="137" t="s">
        <v>404</v>
      </c>
      <c r="J53" s="13"/>
    </row>
    <row r="54" spans="1:12" x14ac:dyDescent="0.25">
      <c r="A54" s="137">
        <v>43</v>
      </c>
      <c r="B54" s="137" t="s">
        <v>422</v>
      </c>
      <c r="C54" s="137" t="s">
        <v>1238</v>
      </c>
      <c r="D54" s="137">
        <v>2021</v>
      </c>
      <c r="E54" s="137" t="s">
        <v>532</v>
      </c>
      <c r="F54" s="137" t="s">
        <v>424</v>
      </c>
      <c r="G54" s="148">
        <v>9995</v>
      </c>
      <c r="H54" s="137" t="s">
        <v>163</v>
      </c>
      <c r="I54" s="137" t="s">
        <v>403</v>
      </c>
      <c r="J54" s="13"/>
    </row>
    <row r="55" spans="1:12" x14ac:dyDescent="0.25">
      <c r="A55" s="137">
        <v>44</v>
      </c>
      <c r="B55" s="137" t="s">
        <v>422</v>
      </c>
      <c r="C55" s="137" t="s">
        <v>1267</v>
      </c>
      <c r="D55" s="137">
        <v>2021</v>
      </c>
      <c r="E55" s="137" t="s">
        <v>532</v>
      </c>
      <c r="F55" s="137" t="s">
        <v>424</v>
      </c>
      <c r="G55" s="148">
        <v>1662.96</v>
      </c>
      <c r="H55" s="137" t="s">
        <v>163</v>
      </c>
      <c r="I55" s="137" t="s">
        <v>1268</v>
      </c>
      <c r="J55" s="13"/>
    </row>
    <row r="56" spans="1:12" x14ac:dyDescent="0.25">
      <c r="A56" s="137">
        <v>45</v>
      </c>
      <c r="B56" s="137" t="s">
        <v>422</v>
      </c>
      <c r="C56" s="137" t="s">
        <v>1269</v>
      </c>
      <c r="D56" s="137">
        <v>2021</v>
      </c>
      <c r="E56" s="137" t="s">
        <v>532</v>
      </c>
      <c r="F56" s="137" t="s">
        <v>424</v>
      </c>
      <c r="G56" s="148">
        <v>2403.42</v>
      </c>
      <c r="H56" s="137" t="s">
        <v>163</v>
      </c>
      <c r="I56" s="137" t="s">
        <v>403</v>
      </c>
      <c r="J56" s="13"/>
    </row>
    <row r="57" spans="1:12" x14ac:dyDescent="0.25">
      <c r="A57" s="137">
        <v>46</v>
      </c>
      <c r="B57" s="137" t="s">
        <v>448</v>
      </c>
      <c r="C57" s="137" t="s">
        <v>1270</v>
      </c>
      <c r="D57" s="137">
        <v>2021</v>
      </c>
      <c r="E57" s="137" t="s">
        <v>532</v>
      </c>
      <c r="F57" s="137" t="s">
        <v>424</v>
      </c>
      <c r="G57" s="148">
        <v>5211.51</v>
      </c>
      <c r="H57" s="137" t="s">
        <v>163</v>
      </c>
      <c r="I57" s="137" t="s">
        <v>404</v>
      </c>
      <c r="J57" s="13"/>
    </row>
    <row r="58" spans="1:12" x14ac:dyDescent="0.25">
      <c r="A58" s="137">
        <v>47</v>
      </c>
      <c r="B58" s="137" t="s">
        <v>448</v>
      </c>
      <c r="C58" s="137" t="s">
        <v>1271</v>
      </c>
      <c r="D58" s="137">
        <v>2021</v>
      </c>
      <c r="E58" s="137" t="s">
        <v>532</v>
      </c>
      <c r="F58" s="137" t="s">
        <v>424</v>
      </c>
      <c r="G58" s="148">
        <v>2528.88</v>
      </c>
      <c r="H58" s="137" t="s">
        <v>163</v>
      </c>
      <c r="I58" s="137" t="s">
        <v>404</v>
      </c>
      <c r="J58" s="13"/>
    </row>
    <row r="59" spans="1:12" x14ac:dyDescent="0.25">
      <c r="A59" s="137">
        <v>48</v>
      </c>
      <c r="B59" s="137" t="s">
        <v>448</v>
      </c>
      <c r="C59" s="137" t="s">
        <v>1272</v>
      </c>
      <c r="D59" s="137">
        <v>2021</v>
      </c>
      <c r="E59" s="137" t="s">
        <v>532</v>
      </c>
      <c r="F59" s="137" t="s">
        <v>424</v>
      </c>
      <c r="G59" s="148">
        <v>1845</v>
      </c>
      <c r="H59" s="137" t="s">
        <v>163</v>
      </c>
      <c r="I59" s="137" t="s">
        <v>404</v>
      </c>
      <c r="J59" s="13"/>
    </row>
    <row r="60" spans="1:12" x14ac:dyDescent="0.25">
      <c r="A60" s="137">
        <v>49</v>
      </c>
      <c r="B60" s="137" t="s">
        <v>422</v>
      </c>
      <c r="C60" s="137" t="s">
        <v>1284</v>
      </c>
      <c r="D60" s="137">
        <v>2022</v>
      </c>
      <c r="E60" s="137" t="s">
        <v>532</v>
      </c>
      <c r="F60" s="137" t="s">
        <v>424</v>
      </c>
      <c r="G60" s="148">
        <v>13999</v>
      </c>
      <c r="H60" s="137" t="s">
        <v>163</v>
      </c>
      <c r="I60" s="137" t="s">
        <v>403</v>
      </c>
      <c r="J60" s="13"/>
    </row>
    <row r="61" spans="1:12" x14ac:dyDescent="0.25">
      <c r="A61" s="137">
        <v>50</v>
      </c>
      <c r="B61" s="137" t="s">
        <v>422</v>
      </c>
      <c r="C61" s="137" t="s">
        <v>1285</v>
      </c>
      <c r="D61" s="137">
        <v>2022</v>
      </c>
      <c r="E61" s="137" t="s">
        <v>532</v>
      </c>
      <c r="F61" s="137" t="s">
        <v>424</v>
      </c>
      <c r="G61" s="148">
        <v>3897</v>
      </c>
      <c r="H61" s="137" t="s">
        <v>163</v>
      </c>
      <c r="I61" s="137" t="s">
        <v>403</v>
      </c>
      <c r="J61" s="13"/>
    </row>
    <row r="62" spans="1:12" x14ac:dyDescent="0.25">
      <c r="A62" s="137">
        <v>51</v>
      </c>
      <c r="B62" s="137" t="s">
        <v>422</v>
      </c>
      <c r="C62" s="137" t="s">
        <v>1286</v>
      </c>
      <c r="D62" s="137">
        <v>2022</v>
      </c>
      <c r="E62" s="137" t="s">
        <v>532</v>
      </c>
      <c r="F62" s="137" t="s">
        <v>424</v>
      </c>
      <c r="G62" s="148">
        <v>14000</v>
      </c>
      <c r="H62" s="137" t="s">
        <v>163</v>
      </c>
      <c r="I62" s="137" t="s">
        <v>403</v>
      </c>
      <c r="J62" s="13"/>
    </row>
    <row r="63" spans="1:12" x14ac:dyDescent="0.25">
      <c r="A63" s="137">
        <v>52</v>
      </c>
      <c r="B63" s="137" t="s">
        <v>422</v>
      </c>
      <c r="C63" s="137" t="s">
        <v>1368</v>
      </c>
      <c r="D63" s="137">
        <v>2023</v>
      </c>
      <c r="E63" s="137" t="s">
        <v>532</v>
      </c>
      <c r="F63" s="137" t="s">
        <v>424</v>
      </c>
      <c r="G63" s="148">
        <v>14800</v>
      </c>
      <c r="H63" s="137" t="s">
        <v>163</v>
      </c>
      <c r="I63" s="137" t="s">
        <v>403</v>
      </c>
      <c r="J63" s="13"/>
    </row>
    <row r="64" spans="1:12" x14ac:dyDescent="0.25">
      <c r="A64" s="137">
        <v>53</v>
      </c>
      <c r="B64" s="137" t="s">
        <v>422</v>
      </c>
      <c r="C64" s="137" t="s">
        <v>1406</v>
      </c>
      <c r="D64" s="137">
        <v>2022</v>
      </c>
      <c r="E64" s="137" t="s">
        <v>532</v>
      </c>
      <c r="F64" s="137" t="s">
        <v>424</v>
      </c>
      <c r="G64" s="148">
        <v>15995.01</v>
      </c>
      <c r="H64" s="137" t="s">
        <v>163</v>
      </c>
      <c r="I64" s="137" t="s">
        <v>403</v>
      </c>
      <c r="J64" s="13"/>
    </row>
    <row r="65" spans="1:9" ht="15.75" x14ac:dyDescent="0.25">
      <c r="A65" s="137"/>
      <c r="B65" s="389" t="s">
        <v>32</v>
      </c>
      <c r="C65" s="389"/>
      <c r="D65" s="389"/>
      <c r="E65" s="389"/>
      <c r="F65" s="389"/>
      <c r="G65" s="334">
        <f>SUM(G17:G64)</f>
        <v>284930.09000000003</v>
      </c>
      <c r="H65" s="137"/>
      <c r="I65" s="137"/>
    </row>
    <row r="66" spans="1:9" ht="15.75" x14ac:dyDescent="0.25">
      <c r="F66" s="5" t="s">
        <v>406</v>
      </c>
      <c r="G66" s="337">
        <f>SUMIF(I17:I64,"s",G17:G64)</f>
        <v>176070.6</v>
      </c>
    </row>
    <row r="67" spans="1:9" ht="15.75" x14ac:dyDescent="0.25">
      <c r="F67" s="5" t="s">
        <v>407</v>
      </c>
      <c r="G67" s="51">
        <f>SUMIF(I17:I64,"p",G17:G64)</f>
        <v>107196.53</v>
      </c>
    </row>
    <row r="68" spans="1:9" x14ac:dyDescent="0.25">
      <c r="B68" s="44" t="s">
        <v>666</v>
      </c>
      <c r="F68" s="50" t="s">
        <v>408</v>
      </c>
      <c r="G68" s="51">
        <f>SUMIF(I17:I64,"z",G17:G64)</f>
        <v>1662.96</v>
      </c>
    </row>
    <row r="69" spans="1:9" x14ac:dyDescent="0.25">
      <c r="F69" s="50" t="s">
        <v>1032</v>
      </c>
      <c r="G69" s="51">
        <f>SUMIF(L17:L64,"zdalne",G17:G64)-K39-K24</f>
        <v>45848.99</v>
      </c>
    </row>
  </sheetData>
  <mergeCells count="6">
    <mergeCell ref="B65:F65"/>
    <mergeCell ref="B2:H2"/>
    <mergeCell ref="B6:F6"/>
    <mergeCell ref="B11:F11"/>
    <mergeCell ref="A12:F12"/>
    <mergeCell ref="B14:H14"/>
  </mergeCells>
  <pageMargins left="0.7" right="0.7" top="0.75" bottom="0.75" header="0.3" footer="0.3"/>
  <pageSetup paperSize="9" scale="81" orientation="landscape" verticalDpi="0" r:id="rId1"/>
  <rowBreaks count="1" manualBreakCount="1">
    <brk id="13" max="8" man="1"/>
  </rowBreaks>
  <colBreaks count="1" manualBreakCount="1">
    <brk id="9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0"/>
  </sheetPr>
  <dimension ref="A1:S79"/>
  <sheetViews>
    <sheetView workbookViewId="0">
      <selection activeCell="G79" sqref="G79"/>
    </sheetView>
  </sheetViews>
  <sheetFormatPr defaultRowHeight="15" x14ac:dyDescent="0.25"/>
  <cols>
    <col min="1" max="1" width="4.375" style="13" bestFit="1" customWidth="1"/>
    <col min="2" max="2" width="20.75" style="11" bestFit="1" customWidth="1"/>
    <col min="3" max="3" width="57.375" style="11" customWidth="1"/>
    <col min="4" max="4" width="10.25" style="13" customWidth="1"/>
    <col min="5" max="5" width="32.25" style="13" bestFit="1" customWidth="1"/>
    <col min="6" max="6" width="16.25" style="13" bestFit="1" customWidth="1"/>
    <col min="7" max="7" width="12.125" style="12" customWidth="1"/>
    <col min="8" max="8" width="12.25" style="13" customWidth="1"/>
    <col min="9" max="9" width="12.625" style="13" customWidth="1"/>
    <col min="10" max="10" width="12.375" style="13" customWidth="1"/>
    <col min="11" max="18" width="14.125" style="46" customWidth="1"/>
    <col min="19" max="19" width="11.125" style="13" bestFit="1" customWidth="1"/>
    <col min="20" max="16384" width="9" style="13"/>
  </cols>
  <sheetData>
    <row r="1" spans="1:19" ht="60" x14ac:dyDescent="0.3">
      <c r="A1" s="133" t="s">
        <v>665</v>
      </c>
      <c r="K1" s="193" t="s">
        <v>650</v>
      </c>
      <c r="L1" s="193" t="s">
        <v>653</v>
      </c>
      <c r="M1" s="193" t="s">
        <v>421</v>
      </c>
      <c r="N1" s="193" t="s">
        <v>842</v>
      </c>
      <c r="O1" s="193" t="s">
        <v>843</v>
      </c>
      <c r="P1" s="193" t="s">
        <v>844</v>
      </c>
      <c r="Q1" s="193" t="s">
        <v>651</v>
      </c>
      <c r="R1" s="193" t="s">
        <v>654</v>
      </c>
      <c r="S1" s="8" t="s">
        <v>1074</v>
      </c>
    </row>
    <row r="2" spans="1:19" x14ac:dyDescent="0.25">
      <c r="B2" s="390" t="s">
        <v>409</v>
      </c>
      <c r="C2" s="390"/>
      <c r="D2" s="390"/>
      <c r="E2" s="390"/>
      <c r="F2" s="390"/>
      <c r="G2" s="390"/>
      <c r="H2" s="390"/>
      <c r="K2" s="194">
        <f>G6</f>
        <v>5218128.1900000004</v>
      </c>
      <c r="L2" s="194">
        <f>G14</f>
        <v>8041</v>
      </c>
      <c r="M2" s="194">
        <f>G75</f>
        <v>295371.57999999996</v>
      </c>
      <c r="N2" s="194">
        <f>G76</f>
        <v>127716.19</v>
      </c>
      <c r="O2" s="194">
        <f>G77</f>
        <v>167655.39000000001</v>
      </c>
      <c r="P2" s="194">
        <v>0</v>
      </c>
      <c r="Q2" s="194"/>
      <c r="R2" s="250">
        <v>21220.01</v>
      </c>
      <c r="S2" s="9">
        <f>G79</f>
        <v>56829.07</v>
      </c>
    </row>
    <row r="4" spans="1:19" s="11" customFormat="1" ht="30" x14ac:dyDescent="0.25">
      <c r="A4" s="323" t="s">
        <v>0</v>
      </c>
      <c r="B4" s="323" t="s">
        <v>1</v>
      </c>
      <c r="C4" s="323" t="s">
        <v>162</v>
      </c>
      <c r="D4" s="323" t="s">
        <v>68</v>
      </c>
      <c r="E4" s="323" t="s">
        <v>2</v>
      </c>
      <c r="F4" s="323" t="s">
        <v>410</v>
      </c>
      <c r="G4" s="324" t="s">
        <v>4</v>
      </c>
      <c r="H4" s="323" t="s">
        <v>3</v>
      </c>
      <c r="J4" s="13"/>
      <c r="K4" s="46"/>
      <c r="L4" s="46"/>
      <c r="M4" s="46"/>
      <c r="N4" s="46"/>
      <c r="O4" s="46"/>
      <c r="P4" s="46"/>
      <c r="Q4" s="46"/>
      <c r="R4" s="46"/>
    </row>
    <row r="5" spans="1:19" x14ac:dyDescent="0.25">
      <c r="A5" s="8">
        <v>1</v>
      </c>
      <c r="B5" s="7" t="s">
        <v>550</v>
      </c>
      <c r="C5" s="7"/>
      <c r="D5" s="8"/>
      <c r="E5" s="8" t="s">
        <v>551</v>
      </c>
      <c r="F5" s="8" t="s">
        <v>424</v>
      </c>
      <c r="G5" s="238">
        <v>5218128.1900000004</v>
      </c>
      <c r="H5" s="8" t="s">
        <v>9</v>
      </c>
    </row>
    <row r="6" spans="1:19" x14ac:dyDescent="0.25">
      <c r="A6" s="8"/>
      <c r="B6" s="388" t="s">
        <v>411</v>
      </c>
      <c r="C6" s="388"/>
      <c r="D6" s="388"/>
      <c r="E6" s="388"/>
      <c r="F6" s="388"/>
      <c r="G6" s="14">
        <f>SUM(G5)</f>
        <v>5218128.1900000004</v>
      </c>
      <c r="H6" s="8"/>
    </row>
    <row r="7" spans="1:19" x14ac:dyDescent="0.25">
      <c r="A7" s="8">
        <v>2</v>
      </c>
      <c r="B7" s="7" t="s">
        <v>454</v>
      </c>
      <c r="C7" s="7" t="s">
        <v>552</v>
      </c>
      <c r="D7" s="8">
        <v>2005</v>
      </c>
      <c r="E7" s="8" t="s">
        <v>551</v>
      </c>
      <c r="F7" s="8" t="s">
        <v>413</v>
      </c>
      <c r="G7" s="9">
        <v>5210</v>
      </c>
      <c r="H7" s="8" t="s">
        <v>9</v>
      </c>
    </row>
    <row r="8" spans="1:19" x14ac:dyDescent="0.25">
      <c r="A8" s="8">
        <v>3</v>
      </c>
      <c r="B8" s="7" t="s">
        <v>454</v>
      </c>
      <c r="C8" s="7" t="s">
        <v>553</v>
      </c>
      <c r="D8" s="8">
        <v>2012</v>
      </c>
      <c r="E8" s="8" t="s">
        <v>551</v>
      </c>
      <c r="F8" s="8" t="s">
        <v>413</v>
      </c>
      <c r="G8" s="9">
        <v>410</v>
      </c>
      <c r="H8" s="8" t="s">
        <v>9</v>
      </c>
    </row>
    <row r="9" spans="1:19" x14ac:dyDescent="0.25">
      <c r="A9" s="8">
        <v>4</v>
      </c>
      <c r="B9" s="7" t="s">
        <v>454</v>
      </c>
      <c r="C9" s="7" t="s">
        <v>555</v>
      </c>
      <c r="D9" s="8" t="s">
        <v>554</v>
      </c>
      <c r="E9" s="8" t="s">
        <v>551</v>
      </c>
      <c r="F9" s="8" t="s">
        <v>413</v>
      </c>
      <c r="G9" s="9">
        <v>256</v>
      </c>
      <c r="H9" s="8" t="s">
        <v>9</v>
      </c>
    </row>
    <row r="10" spans="1:19" x14ac:dyDescent="0.25">
      <c r="A10" s="8">
        <v>5</v>
      </c>
      <c r="B10" s="141" t="s">
        <v>454</v>
      </c>
      <c r="C10" s="141" t="s">
        <v>869</v>
      </c>
      <c r="D10" s="149">
        <v>39785</v>
      </c>
      <c r="E10" s="137" t="s">
        <v>551</v>
      </c>
      <c r="F10" s="137" t="s">
        <v>413</v>
      </c>
      <c r="G10" s="148">
        <v>238</v>
      </c>
      <c r="H10" s="137" t="s">
        <v>9</v>
      </c>
    </row>
    <row r="11" spans="1:19" x14ac:dyDescent="0.25">
      <c r="A11" s="8">
        <v>6</v>
      </c>
      <c r="B11" s="141" t="s">
        <v>454</v>
      </c>
      <c r="C11" s="141" t="s">
        <v>870</v>
      </c>
      <c r="D11" s="149">
        <v>40891</v>
      </c>
      <c r="E11" s="137" t="s">
        <v>551</v>
      </c>
      <c r="F11" s="137" t="s">
        <v>413</v>
      </c>
      <c r="G11" s="148">
        <v>540</v>
      </c>
      <c r="H11" s="137" t="s">
        <v>9</v>
      </c>
    </row>
    <row r="12" spans="1:19" x14ac:dyDescent="0.25">
      <c r="A12" s="8">
        <v>7</v>
      </c>
      <c r="B12" s="141" t="s">
        <v>454</v>
      </c>
      <c r="C12" s="137" t="s">
        <v>871</v>
      </c>
      <c r="D12" s="149">
        <v>39785</v>
      </c>
      <c r="E12" s="137" t="s">
        <v>551</v>
      </c>
      <c r="F12" s="137" t="s">
        <v>413</v>
      </c>
      <c r="G12" s="148">
        <v>467</v>
      </c>
      <c r="H12" s="137" t="s">
        <v>9</v>
      </c>
    </row>
    <row r="13" spans="1:19" x14ac:dyDescent="0.25">
      <c r="A13" s="8">
        <v>8</v>
      </c>
      <c r="B13" s="141" t="s">
        <v>454</v>
      </c>
      <c r="C13" s="137" t="s">
        <v>872</v>
      </c>
      <c r="D13" s="149">
        <v>40891</v>
      </c>
      <c r="E13" s="137" t="s">
        <v>551</v>
      </c>
      <c r="F13" s="137" t="s">
        <v>413</v>
      </c>
      <c r="G13" s="148">
        <v>920</v>
      </c>
      <c r="H13" s="137" t="s">
        <v>9</v>
      </c>
    </row>
    <row r="14" spans="1:19" x14ac:dyDescent="0.25">
      <c r="A14" s="8"/>
      <c r="B14" s="388" t="s">
        <v>420</v>
      </c>
      <c r="C14" s="388"/>
      <c r="D14" s="388"/>
      <c r="E14" s="388"/>
      <c r="F14" s="388"/>
      <c r="G14" s="14">
        <f>SUM(G7:G13)</f>
        <v>8041</v>
      </c>
      <c r="H14" s="8"/>
      <c r="L14" s="13"/>
    </row>
    <row r="15" spans="1:19" ht="15.75" x14ac:dyDescent="0.25">
      <c r="A15" s="383" t="s">
        <v>32</v>
      </c>
      <c r="B15" s="383"/>
      <c r="C15" s="383"/>
      <c r="D15" s="383"/>
      <c r="E15" s="383"/>
      <c r="F15" s="383"/>
      <c r="G15" s="192">
        <f>SUM(G14,G6)</f>
        <v>5226169.1900000004</v>
      </c>
      <c r="H15" s="8"/>
      <c r="L15" s="13"/>
    </row>
    <row r="16" spans="1:19" x14ac:dyDescent="0.25">
      <c r="J16" s="44" t="s">
        <v>656</v>
      </c>
    </row>
    <row r="17" spans="1:11" x14ac:dyDescent="0.25">
      <c r="B17" s="390" t="s">
        <v>421</v>
      </c>
      <c r="C17" s="390"/>
      <c r="D17" s="390"/>
      <c r="E17" s="390"/>
      <c r="F17" s="390"/>
      <c r="G17" s="390"/>
      <c r="H17" s="390"/>
      <c r="J17" s="44" t="s">
        <v>657</v>
      </c>
    </row>
    <row r="18" spans="1:11" x14ac:dyDescent="0.25">
      <c r="J18" s="44" t="s">
        <v>655</v>
      </c>
    </row>
    <row r="19" spans="1:11" ht="30" x14ac:dyDescent="0.25">
      <c r="A19" s="323" t="s">
        <v>0</v>
      </c>
      <c r="B19" s="323" t="s">
        <v>1</v>
      </c>
      <c r="C19" s="323" t="s">
        <v>162</v>
      </c>
      <c r="D19" s="323" t="s">
        <v>68</v>
      </c>
      <c r="E19" s="323" t="s">
        <v>2</v>
      </c>
      <c r="F19" s="323" t="s">
        <v>410</v>
      </c>
      <c r="G19" s="324" t="s">
        <v>4</v>
      </c>
      <c r="H19" s="323" t="s">
        <v>3</v>
      </c>
      <c r="I19" s="123" t="s">
        <v>405</v>
      </c>
      <c r="K19" s="13"/>
    </row>
    <row r="20" spans="1:11" x14ac:dyDescent="0.25">
      <c r="A20" s="8">
        <v>9</v>
      </c>
      <c r="B20" s="7" t="s">
        <v>448</v>
      </c>
      <c r="C20" s="7" t="s">
        <v>556</v>
      </c>
      <c r="D20" s="8">
        <v>2010</v>
      </c>
      <c r="E20" s="8" t="s">
        <v>551</v>
      </c>
      <c r="F20" s="8" t="s">
        <v>424</v>
      </c>
      <c r="G20" s="9">
        <v>1250</v>
      </c>
      <c r="H20" s="8" t="s">
        <v>163</v>
      </c>
      <c r="I20" s="8" t="s">
        <v>404</v>
      </c>
      <c r="K20" s="13"/>
    </row>
    <row r="21" spans="1:11" x14ac:dyDescent="0.25">
      <c r="A21" s="137">
        <v>10</v>
      </c>
      <c r="B21" s="7" t="s">
        <v>448</v>
      </c>
      <c r="C21" s="7" t="s">
        <v>557</v>
      </c>
      <c r="D21" s="8">
        <v>2011</v>
      </c>
      <c r="E21" s="8" t="s">
        <v>551</v>
      </c>
      <c r="F21" s="8" t="s">
        <v>424</v>
      </c>
      <c r="G21" s="9">
        <v>3987</v>
      </c>
      <c r="H21" s="8" t="s">
        <v>163</v>
      </c>
      <c r="I21" s="8" t="s">
        <v>404</v>
      </c>
    </row>
    <row r="22" spans="1:11" x14ac:dyDescent="0.25">
      <c r="A22" s="8">
        <v>11</v>
      </c>
      <c r="B22" s="7" t="s">
        <v>448</v>
      </c>
      <c r="C22" s="7" t="s">
        <v>558</v>
      </c>
      <c r="D22" s="8">
        <v>2010</v>
      </c>
      <c r="E22" s="8" t="s">
        <v>551</v>
      </c>
      <c r="F22" s="8" t="s">
        <v>424</v>
      </c>
      <c r="G22" s="9">
        <v>1750</v>
      </c>
      <c r="H22" s="8" t="s">
        <v>163</v>
      </c>
      <c r="I22" s="8" t="s">
        <v>404</v>
      </c>
    </row>
    <row r="23" spans="1:11" ht="30" x14ac:dyDescent="0.25">
      <c r="A23" s="137">
        <v>12</v>
      </c>
      <c r="B23" s="7" t="s">
        <v>448</v>
      </c>
      <c r="C23" s="7" t="s">
        <v>508</v>
      </c>
      <c r="D23" s="8">
        <v>2012</v>
      </c>
      <c r="E23" s="8" t="s">
        <v>551</v>
      </c>
      <c r="F23" s="8" t="s">
        <v>424</v>
      </c>
      <c r="G23" s="9">
        <v>1785</v>
      </c>
      <c r="H23" s="8" t="s">
        <v>163</v>
      </c>
      <c r="I23" s="8" t="s">
        <v>404</v>
      </c>
    </row>
    <row r="24" spans="1:11" x14ac:dyDescent="0.25">
      <c r="A24" s="8">
        <v>13</v>
      </c>
      <c r="B24" s="7" t="s">
        <v>448</v>
      </c>
      <c r="C24" s="7" t="s">
        <v>560</v>
      </c>
      <c r="D24" s="8">
        <v>2013</v>
      </c>
      <c r="E24" s="8" t="s">
        <v>551</v>
      </c>
      <c r="F24" s="8" t="s">
        <v>424</v>
      </c>
      <c r="G24" s="9">
        <v>9870</v>
      </c>
      <c r="H24" s="8" t="s">
        <v>163</v>
      </c>
      <c r="I24" s="8" t="s">
        <v>404</v>
      </c>
    </row>
    <row r="25" spans="1:11" x14ac:dyDescent="0.25">
      <c r="A25" s="137">
        <v>14</v>
      </c>
      <c r="B25" s="141" t="s">
        <v>448</v>
      </c>
      <c r="C25" s="141" t="s">
        <v>562</v>
      </c>
      <c r="D25" s="137">
        <v>2013</v>
      </c>
      <c r="E25" s="137" t="s">
        <v>551</v>
      </c>
      <c r="F25" s="137" t="s">
        <v>424</v>
      </c>
      <c r="G25" s="148">
        <v>2500</v>
      </c>
      <c r="H25" s="137" t="s">
        <v>163</v>
      </c>
      <c r="I25" s="137" t="s">
        <v>404</v>
      </c>
    </row>
    <row r="26" spans="1:11" x14ac:dyDescent="0.25">
      <c r="A26" s="8">
        <v>15</v>
      </c>
      <c r="B26" s="141" t="s">
        <v>456</v>
      </c>
      <c r="C26" s="141" t="s">
        <v>563</v>
      </c>
      <c r="D26" s="137">
        <v>2013</v>
      </c>
      <c r="E26" s="137" t="s">
        <v>551</v>
      </c>
      <c r="F26" s="137" t="s">
        <v>424</v>
      </c>
      <c r="G26" s="148">
        <v>499</v>
      </c>
      <c r="H26" s="137" t="s">
        <v>163</v>
      </c>
      <c r="I26" s="137" t="s">
        <v>403</v>
      </c>
    </row>
    <row r="27" spans="1:11" x14ac:dyDescent="0.25">
      <c r="A27" s="137">
        <v>16</v>
      </c>
      <c r="B27" s="141" t="s">
        <v>448</v>
      </c>
      <c r="C27" s="141" t="s">
        <v>565</v>
      </c>
      <c r="D27" s="137" t="s">
        <v>554</v>
      </c>
      <c r="E27" s="137" t="s">
        <v>551</v>
      </c>
      <c r="F27" s="137" t="s">
        <v>424</v>
      </c>
      <c r="G27" s="148">
        <v>3696</v>
      </c>
      <c r="H27" s="137" t="s">
        <v>163</v>
      </c>
      <c r="I27" s="137" t="s">
        <v>404</v>
      </c>
    </row>
    <row r="28" spans="1:11" x14ac:dyDescent="0.25">
      <c r="A28" s="8">
        <v>17</v>
      </c>
      <c r="B28" s="141" t="s">
        <v>448</v>
      </c>
      <c r="C28" s="141" t="s">
        <v>1252</v>
      </c>
      <c r="D28" s="137" t="s">
        <v>554</v>
      </c>
      <c r="E28" s="137" t="s">
        <v>551</v>
      </c>
      <c r="F28" s="137" t="s">
        <v>424</v>
      </c>
      <c r="G28" s="148">
        <v>1488</v>
      </c>
      <c r="H28" s="137" t="s">
        <v>163</v>
      </c>
      <c r="I28" s="137" t="s">
        <v>404</v>
      </c>
    </row>
    <row r="29" spans="1:11" x14ac:dyDescent="0.25">
      <c r="A29" s="137">
        <v>18</v>
      </c>
      <c r="B29" s="141" t="s">
        <v>422</v>
      </c>
      <c r="C29" s="141" t="s">
        <v>682</v>
      </c>
      <c r="D29" s="137" t="s">
        <v>683</v>
      </c>
      <c r="E29" s="137" t="s">
        <v>551</v>
      </c>
      <c r="F29" s="137" t="s">
        <v>424</v>
      </c>
      <c r="G29" s="148">
        <v>1430</v>
      </c>
      <c r="H29" s="137" t="s">
        <v>163</v>
      </c>
      <c r="I29" s="137" t="s">
        <v>403</v>
      </c>
    </row>
    <row r="30" spans="1:11" x14ac:dyDescent="0.25">
      <c r="A30" s="8">
        <v>19</v>
      </c>
      <c r="B30" s="141" t="s">
        <v>422</v>
      </c>
      <c r="C30" s="141" t="s">
        <v>886</v>
      </c>
      <c r="D30" s="149">
        <v>43840</v>
      </c>
      <c r="E30" s="137" t="s">
        <v>551</v>
      </c>
      <c r="F30" s="137" t="s">
        <v>424</v>
      </c>
      <c r="G30" s="148">
        <v>3398.49</v>
      </c>
      <c r="H30" s="137" t="s">
        <v>163</v>
      </c>
      <c r="I30" s="137" t="s">
        <v>403</v>
      </c>
    </row>
    <row r="31" spans="1:11" x14ac:dyDescent="0.25">
      <c r="A31" s="137">
        <v>20</v>
      </c>
      <c r="B31" s="141" t="s">
        <v>422</v>
      </c>
      <c r="C31" s="141" t="s">
        <v>684</v>
      </c>
      <c r="D31" s="137" t="s">
        <v>683</v>
      </c>
      <c r="E31" s="137" t="s">
        <v>551</v>
      </c>
      <c r="F31" s="137" t="s">
        <v>424</v>
      </c>
      <c r="G31" s="148">
        <v>1090</v>
      </c>
      <c r="H31" s="137" t="s">
        <v>163</v>
      </c>
      <c r="I31" s="137" t="s">
        <v>403</v>
      </c>
    </row>
    <row r="32" spans="1:11" x14ac:dyDescent="0.25">
      <c r="A32" s="8">
        <v>21</v>
      </c>
      <c r="B32" s="141" t="s">
        <v>448</v>
      </c>
      <c r="C32" s="141" t="s">
        <v>564</v>
      </c>
      <c r="D32" s="149">
        <v>42992</v>
      </c>
      <c r="E32" s="137" t="s">
        <v>551</v>
      </c>
      <c r="F32" s="137" t="s">
        <v>424</v>
      </c>
      <c r="G32" s="148">
        <v>1383.74</v>
      </c>
      <c r="H32" s="137" t="s">
        <v>163</v>
      </c>
      <c r="I32" s="137" t="s">
        <v>404</v>
      </c>
    </row>
    <row r="33" spans="1:11" x14ac:dyDescent="0.25">
      <c r="A33" s="137">
        <v>22</v>
      </c>
      <c r="B33" s="141" t="s">
        <v>496</v>
      </c>
      <c r="C33" s="141" t="s">
        <v>732</v>
      </c>
      <c r="D33" s="149">
        <v>43038</v>
      </c>
      <c r="E33" s="137" t="s">
        <v>551</v>
      </c>
      <c r="F33" s="137" t="s">
        <v>424</v>
      </c>
      <c r="G33" s="148">
        <v>1384</v>
      </c>
      <c r="H33" s="137" t="s">
        <v>163</v>
      </c>
      <c r="I33" s="137" t="s">
        <v>404</v>
      </c>
    </row>
    <row r="34" spans="1:11" x14ac:dyDescent="0.25">
      <c r="A34" s="8">
        <v>23</v>
      </c>
      <c r="B34" s="141" t="s">
        <v>512</v>
      </c>
      <c r="C34" s="141" t="s">
        <v>731</v>
      </c>
      <c r="D34" s="149">
        <v>43062</v>
      </c>
      <c r="E34" s="137" t="s">
        <v>551</v>
      </c>
      <c r="F34" s="137" t="s">
        <v>424</v>
      </c>
      <c r="G34" s="148">
        <v>3979.46</v>
      </c>
      <c r="H34" s="137" t="s">
        <v>163</v>
      </c>
      <c r="I34" s="137" t="s">
        <v>403</v>
      </c>
    </row>
    <row r="35" spans="1:11" x14ac:dyDescent="0.25">
      <c r="A35" s="137">
        <v>24</v>
      </c>
      <c r="B35" s="141" t="s">
        <v>423</v>
      </c>
      <c r="C35" s="141" t="s">
        <v>743</v>
      </c>
      <c r="D35" s="149">
        <v>43398</v>
      </c>
      <c r="E35" s="137" t="s">
        <v>551</v>
      </c>
      <c r="F35" s="137" t="s">
        <v>424</v>
      </c>
      <c r="G35" s="148">
        <v>4242.2700000000004</v>
      </c>
      <c r="H35" s="137" t="s">
        <v>163</v>
      </c>
      <c r="I35" s="137" t="s">
        <v>403</v>
      </c>
    </row>
    <row r="36" spans="1:11" x14ac:dyDescent="0.25">
      <c r="A36" s="8">
        <v>25</v>
      </c>
      <c r="B36" s="141" t="s">
        <v>422</v>
      </c>
      <c r="C36" s="141" t="s">
        <v>854</v>
      </c>
      <c r="D36" s="149">
        <v>43749</v>
      </c>
      <c r="E36" s="137" t="s">
        <v>551</v>
      </c>
      <c r="F36" s="137" t="s">
        <v>424</v>
      </c>
      <c r="G36" s="148">
        <v>17500</v>
      </c>
      <c r="H36" s="137" t="s">
        <v>163</v>
      </c>
      <c r="I36" s="137" t="s">
        <v>403</v>
      </c>
    </row>
    <row r="37" spans="1:11" x14ac:dyDescent="0.25">
      <c r="A37" s="137">
        <v>26</v>
      </c>
      <c r="B37" s="141" t="s">
        <v>448</v>
      </c>
      <c r="C37" s="141" t="s">
        <v>851</v>
      </c>
      <c r="D37" s="149">
        <v>43781</v>
      </c>
      <c r="E37" s="137" t="s">
        <v>551</v>
      </c>
      <c r="F37" s="137" t="s">
        <v>424</v>
      </c>
      <c r="G37" s="148">
        <v>1575</v>
      </c>
      <c r="H37" s="137" t="s">
        <v>163</v>
      </c>
      <c r="I37" s="137" t="s">
        <v>404</v>
      </c>
    </row>
    <row r="38" spans="1:11" x14ac:dyDescent="0.25">
      <c r="A38" s="8">
        <v>27</v>
      </c>
      <c r="B38" s="141" t="s">
        <v>422</v>
      </c>
      <c r="C38" s="141" t="s">
        <v>853</v>
      </c>
      <c r="D38" s="149">
        <v>43781</v>
      </c>
      <c r="E38" s="137" t="s">
        <v>551</v>
      </c>
      <c r="F38" s="137" t="s">
        <v>424</v>
      </c>
      <c r="G38" s="148">
        <v>8010.01</v>
      </c>
      <c r="H38" s="137" t="s">
        <v>163</v>
      </c>
      <c r="I38" s="137" t="s">
        <v>403</v>
      </c>
    </row>
    <row r="39" spans="1:11" x14ac:dyDescent="0.25">
      <c r="A39" s="137">
        <v>28</v>
      </c>
      <c r="B39" s="141" t="s">
        <v>422</v>
      </c>
      <c r="C39" s="141" t="s">
        <v>852</v>
      </c>
      <c r="D39" s="149">
        <v>43750</v>
      </c>
      <c r="E39" s="137" t="s">
        <v>551</v>
      </c>
      <c r="F39" s="137" t="s">
        <v>424</v>
      </c>
      <c r="G39" s="148">
        <v>2899.97</v>
      </c>
      <c r="H39" s="137" t="s">
        <v>163</v>
      </c>
      <c r="I39" s="137" t="s">
        <v>403</v>
      </c>
    </row>
    <row r="40" spans="1:11" x14ac:dyDescent="0.25">
      <c r="A40" s="8">
        <v>29</v>
      </c>
      <c r="B40" s="137" t="s">
        <v>448</v>
      </c>
      <c r="C40" s="137" t="s">
        <v>1253</v>
      </c>
      <c r="D40" s="149">
        <v>41625</v>
      </c>
      <c r="E40" s="137" t="s">
        <v>551</v>
      </c>
      <c r="F40" s="137" t="s">
        <v>424</v>
      </c>
      <c r="G40" s="148">
        <v>1425</v>
      </c>
      <c r="H40" s="137" t="s">
        <v>163</v>
      </c>
      <c r="I40" s="137" t="s">
        <v>404</v>
      </c>
    </row>
    <row r="41" spans="1:11" x14ac:dyDescent="0.25">
      <c r="A41" s="137">
        <v>30</v>
      </c>
      <c r="B41" s="8" t="s">
        <v>422</v>
      </c>
      <c r="C41" s="8" t="s">
        <v>877</v>
      </c>
      <c r="D41" s="214">
        <v>43802</v>
      </c>
      <c r="E41" s="137" t="s">
        <v>551</v>
      </c>
      <c r="F41" s="137" t="s">
        <v>424</v>
      </c>
      <c r="G41" s="9">
        <v>2200</v>
      </c>
      <c r="H41" s="8" t="s">
        <v>163</v>
      </c>
      <c r="I41" s="8" t="s">
        <v>403</v>
      </c>
    </row>
    <row r="42" spans="1:11" x14ac:dyDescent="0.25">
      <c r="A42" s="8">
        <v>31</v>
      </c>
      <c r="B42" s="8" t="s">
        <v>422</v>
      </c>
      <c r="C42" s="8" t="s">
        <v>878</v>
      </c>
      <c r="D42" s="214">
        <v>43802</v>
      </c>
      <c r="E42" s="137" t="s">
        <v>551</v>
      </c>
      <c r="F42" s="137" t="s">
        <v>424</v>
      </c>
      <c r="G42" s="9">
        <v>579.99</v>
      </c>
      <c r="H42" s="8" t="s">
        <v>163</v>
      </c>
      <c r="I42" s="8" t="s">
        <v>403</v>
      </c>
    </row>
    <row r="43" spans="1:11" x14ac:dyDescent="0.25">
      <c r="A43" s="137">
        <v>32</v>
      </c>
      <c r="B43" s="141" t="s">
        <v>448</v>
      </c>
      <c r="C43" s="141" t="s">
        <v>955</v>
      </c>
      <c r="D43" s="137">
        <v>2020</v>
      </c>
      <c r="E43" s="137" t="s">
        <v>551</v>
      </c>
      <c r="F43" s="137" t="s">
        <v>424</v>
      </c>
      <c r="G43" s="148">
        <v>569</v>
      </c>
      <c r="H43" s="137" t="s">
        <v>163</v>
      </c>
      <c r="I43" s="137" t="s">
        <v>404</v>
      </c>
    </row>
    <row r="44" spans="1:11" x14ac:dyDescent="0.25">
      <c r="A44" s="8">
        <v>33</v>
      </c>
      <c r="B44" s="141" t="s">
        <v>448</v>
      </c>
      <c r="C44" s="141" t="s">
        <v>955</v>
      </c>
      <c r="D44" s="137">
        <v>2020</v>
      </c>
      <c r="E44" s="137" t="s">
        <v>551</v>
      </c>
      <c r="F44" s="137" t="s">
        <v>424</v>
      </c>
      <c r="G44" s="148">
        <v>519.99</v>
      </c>
      <c r="H44" s="137" t="s">
        <v>163</v>
      </c>
      <c r="I44" s="137" t="s">
        <v>404</v>
      </c>
    </row>
    <row r="45" spans="1:11" x14ac:dyDescent="0.25">
      <c r="A45" s="137">
        <v>34</v>
      </c>
      <c r="B45" s="141" t="s">
        <v>448</v>
      </c>
      <c r="C45" s="141" t="s">
        <v>1053</v>
      </c>
      <c r="D45" s="137">
        <v>2020</v>
      </c>
      <c r="E45" s="137" t="s">
        <v>551</v>
      </c>
      <c r="F45" s="137" t="s">
        <v>424</v>
      </c>
      <c r="G45" s="148">
        <f>3410*3</f>
        <v>10230</v>
      </c>
      <c r="H45" s="137" t="s">
        <v>163</v>
      </c>
      <c r="I45" s="137" t="s">
        <v>404</v>
      </c>
      <c r="J45" s="13" t="s">
        <v>1054</v>
      </c>
      <c r="K45" s="46" t="s">
        <v>1170</v>
      </c>
    </row>
    <row r="46" spans="1:11" x14ac:dyDescent="0.25">
      <c r="A46" s="8">
        <v>35</v>
      </c>
      <c r="B46" s="8" t="s">
        <v>448</v>
      </c>
      <c r="C46" s="8" t="s">
        <v>1055</v>
      </c>
      <c r="D46" s="8">
        <v>2020</v>
      </c>
      <c r="E46" s="137" t="s">
        <v>551</v>
      </c>
      <c r="F46" s="137" t="s">
        <v>424</v>
      </c>
      <c r="G46" s="9">
        <f>2479*2</f>
        <v>4958</v>
      </c>
      <c r="H46" s="8" t="s">
        <v>163</v>
      </c>
      <c r="I46" s="8" t="s">
        <v>404</v>
      </c>
      <c r="J46" s="13" t="s">
        <v>1054</v>
      </c>
      <c r="K46" s="46" t="s">
        <v>1170</v>
      </c>
    </row>
    <row r="47" spans="1:11" x14ac:dyDescent="0.25">
      <c r="A47" s="137">
        <v>36</v>
      </c>
      <c r="B47" s="141" t="s">
        <v>448</v>
      </c>
      <c r="C47" s="141" t="s">
        <v>1056</v>
      </c>
      <c r="D47" s="137">
        <v>2020</v>
      </c>
      <c r="E47" s="137" t="s">
        <v>551</v>
      </c>
      <c r="F47" s="137" t="s">
        <v>424</v>
      </c>
      <c r="G47" s="148">
        <f>7*2482.76</f>
        <v>17379.32</v>
      </c>
      <c r="H47" s="137" t="s">
        <v>163</v>
      </c>
      <c r="I47" s="137" t="s">
        <v>404</v>
      </c>
      <c r="J47" s="13" t="s">
        <v>1054</v>
      </c>
      <c r="K47" s="46" t="s">
        <v>1170</v>
      </c>
    </row>
    <row r="48" spans="1:11" x14ac:dyDescent="0.25">
      <c r="A48" s="8">
        <v>37</v>
      </c>
      <c r="B48" s="8" t="s">
        <v>448</v>
      </c>
      <c r="C48" s="8" t="s">
        <v>1057</v>
      </c>
      <c r="D48" s="8">
        <v>2020</v>
      </c>
      <c r="E48" s="137" t="s">
        <v>551</v>
      </c>
      <c r="F48" s="137" t="s">
        <v>424</v>
      </c>
      <c r="G48" s="9">
        <f>25*970.47</f>
        <v>24261.75</v>
      </c>
      <c r="H48" s="8" t="s">
        <v>163</v>
      </c>
      <c r="I48" s="8" t="s">
        <v>404</v>
      </c>
      <c r="J48" s="13" t="s">
        <v>1054</v>
      </c>
      <c r="K48" s="46" t="s">
        <v>1170</v>
      </c>
    </row>
    <row r="49" spans="1:10" x14ac:dyDescent="0.25">
      <c r="A49" s="137">
        <v>38</v>
      </c>
      <c r="B49" s="143" t="s">
        <v>422</v>
      </c>
      <c r="C49" s="48" t="s">
        <v>1075</v>
      </c>
      <c r="D49" s="189">
        <v>44186</v>
      </c>
      <c r="E49" s="137" t="s">
        <v>551</v>
      </c>
      <c r="F49" s="143" t="s">
        <v>424</v>
      </c>
      <c r="G49" s="51">
        <f>3400+398</f>
        <v>3798</v>
      </c>
      <c r="H49" s="48" t="s">
        <v>163</v>
      </c>
      <c r="I49" s="48" t="s">
        <v>403</v>
      </c>
    </row>
    <row r="50" spans="1:10" x14ac:dyDescent="0.25">
      <c r="A50" s="8">
        <v>39</v>
      </c>
      <c r="B50" s="143" t="s">
        <v>422</v>
      </c>
      <c r="C50" s="48" t="s">
        <v>1076</v>
      </c>
      <c r="D50" s="189">
        <v>44186</v>
      </c>
      <c r="E50" s="137" t="s">
        <v>551</v>
      </c>
      <c r="F50" s="143" t="s">
        <v>424</v>
      </c>
      <c r="G50" s="51">
        <v>1318</v>
      </c>
      <c r="H50" s="48" t="s">
        <v>163</v>
      </c>
      <c r="I50" s="48" t="s">
        <v>403</v>
      </c>
    </row>
    <row r="51" spans="1:10" x14ac:dyDescent="0.25">
      <c r="A51" s="137">
        <v>40</v>
      </c>
      <c r="B51" s="338" t="s">
        <v>422</v>
      </c>
      <c r="C51" s="241" t="s">
        <v>1077</v>
      </c>
      <c r="D51" s="243">
        <v>44187</v>
      </c>
      <c r="E51" s="338" t="s">
        <v>551</v>
      </c>
      <c r="F51" s="338" t="s">
        <v>424</v>
      </c>
      <c r="G51" s="244">
        <v>1899</v>
      </c>
      <c r="H51" s="241" t="s">
        <v>163</v>
      </c>
      <c r="I51" s="241" t="s">
        <v>403</v>
      </c>
    </row>
    <row r="52" spans="1:10" x14ac:dyDescent="0.25">
      <c r="A52" s="8">
        <v>41</v>
      </c>
      <c r="B52" s="338" t="s">
        <v>422</v>
      </c>
      <c r="C52" s="241" t="s">
        <v>1078</v>
      </c>
      <c r="D52" s="243">
        <v>44187</v>
      </c>
      <c r="E52" s="338" t="s">
        <v>551</v>
      </c>
      <c r="F52" s="338" t="s">
        <v>424</v>
      </c>
      <c r="G52" s="244">
        <v>659</v>
      </c>
      <c r="H52" s="241" t="s">
        <v>163</v>
      </c>
      <c r="I52" s="241" t="s">
        <v>1051</v>
      </c>
    </row>
    <row r="53" spans="1:10" x14ac:dyDescent="0.25">
      <c r="A53" s="137">
        <v>42</v>
      </c>
      <c r="B53" s="141" t="s">
        <v>422</v>
      </c>
      <c r="C53" s="141" t="s">
        <v>1079</v>
      </c>
      <c r="D53" s="137" t="s">
        <v>1080</v>
      </c>
      <c r="E53" s="137" t="s">
        <v>551</v>
      </c>
      <c r="F53" s="137" t="s">
        <v>424</v>
      </c>
      <c r="G53" s="148">
        <v>9000</v>
      </c>
      <c r="H53" s="137" t="s">
        <v>163</v>
      </c>
      <c r="I53" s="8" t="s">
        <v>403</v>
      </c>
    </row>
    <row r="54" spans="1:10" ht="30" x14ac:dyDescent="0.25">
      <c r="A54" s="8">
        <v>43</v>
      </c>
      <c r="B54" s="241" t="s">
        <v>448</v>
      </c>
      <c r="C54" s="242" t="s">
        <v>1081</v>
      </c>
      <c r="D54" s="243">
        <v>44245</v>
      </c>
      <c r="E54" s="8" t="s">
        <v>551</v>
      </c>
      <c r="F54" s="241" t="s">
        <v>424</v>
      </c>
      <c r="G54" s="244">
        <v>1318.18</v>
      </c>
      <c r="H54" s="241" t="s">
        <v>163</v>
      </c>
      <c r="I54" s="241" t="s">
        <v>404</v>
      </c>
    </row>
    <row r="55" spans="1:10" x14ac:dyDescent="0.25">
      <c r="A55" s="137">
        <v>44</v>
      </c>
      <c r="B55" s="241" t="s">
        <v>448</v>
      </c>
      <c r="C55" s="242" t="s">
        <v>1097</v>
      </c>
      <c r="D55" s="243">
        <v>44302</v>
      </c>
      <c r="E55" s="8" t="s">
        <v>551</v>
      </c>
      <c r="F55" s="241" t="s">
        <v>424</v>
      </c>
      <c r="G55" s="244">
        <v>2999.97</v>
      </c>
      <c r="H55" s="241" t="s">
        <v>163</v>
      </c>
      <c r="I55" s="241" t="s">
        <v>404</v>
      </c>
      <c r="J55" s="13" t="s">
        <v>1098</v>
      </c>
    </row>
    <row r="56" spans="1:10" x14ac:dyDescent="0.25">
      <c r="A56" s="8">
        <v>45</v>
      </c>
      <c r="B56" s="241" t="s">
        <v>448</v>
      </c>
      <c r="C56" s="242" t="s">
        <v>1099</v>
      </c>
      <c r="D56" s="243">
        <v>44302</v>
      </c>
      <c r="E56" s="8" t="s">
        <v>551</v>
      </c>
      <c r="F56" s="241" t="s">
        <v>424</v>
      </c>
      <c r="G56" s="244">
        <v>2999.97</v>
      </c>
      <c r="H56" s="241" t="s">
        <v>163</v>
      </c>
      <c r="I56" s="241" t="s">
        <v>404</v>
      </c>
      <c r="J56" s="13" t="s">
        <v>1098</v>
      </c>
    </row>
    <row r="57" spans="1:10" x14ac:dyDescent="0.25">
      <c r="A57" s="137">
        <v>46</v>
      </c>
      <c r="B57" s="241" t="s">
        <v>448</v>
      </c>
      <c r="C57" s="242" t="s">
        <v>1100</v>
      </c>
      <c r="D57" s="243">
        <v>44302</v>
      </c>
      <c r="E57" s="8" t="s">
        <v>551</v>
      </c>
      <c r="F57" s="241" t="s">
        <v>424</v>
      </c>
      <c r="G57" s="244">
        <v>2999.97</v>
      </c>
      <c r="H57" s="241" t="s">
        <v>163</v>
      </c>
      <c r="I57" s="241" t="s">
        <v>404</v>
      </c>
      <c r="J57" s="13" t="s">
        <v>1098</v>
      </c>
    </row>
    <row r="58" spans="1:10" x14ac:dyDescent="0.25">
      <c r="A58" s="8">
        <v>47</v>
      </c>
      <c r="B58" s="241" t="s">
        <v>448</v>
      </c>
      <c r="C58" s="242" t="s">
        <v>1101</v>
      </c>
      <c r="D58" s="243">
        <v>44302</v>
      </c>
      <c r="E58" s="8" t="s">
        <v>551</v>
      </c>
      <c r="F58" s="241" t="s">
        <v>424</v>
      </c>
      <c r="G58" s="244">
        <v>2999.97</v>
      </c>
      <c r="H58" s="241" t="s">
        <v>163</v>
      </c>
      <c r="I58" s="241" t="s">
        <v>404</v>
      </c>
      <c r="J58" s="13" t="s">
        <v>1098</v>
      </c>
    </row>
    <row r="59" spans="1:10" x14ac:dyDescent="0.25">
      <c r="A59" s="137">
        <v>48</v>
      </c>
      <c r="B59" s="8" t="s">
        <v>448</v>
      </c>
      <c r="C59" s="132" t="s">
        <v>1102</v>
      </c>
      <c r="D59" s="214">
        <v>44302</v>
      </c>
      <c r="E59" s="8" t="s">
        <v>551</v>
      </c>
      <c r="F59" s="8" t="s">
        <v>424</v>
      </c>
      <c r="G59" s="339">
        <v>2999.97</v>
      </c>
      <c r="H59" s="8" t="s">
        <v>163</v>
      </c>
      <c r="I59" s="8" t="s">
        <v>404</v>
      </c>
      <c r="J59" s="13" t="s">
        <v>1098</v>
      </c>
    </row>
    <row r="60" spans="1:10" x14ac:dyDescent="0.25">
      <c r="A60" s="8">
        <v>49</v>
      </c>
      <c r="B60" s="8" t="s">
        <v>422</v>
      </c>
      <c r="C60" s="132" t="s">
        <v>1172</v>
      </c>
      <c r="D60" s="214">
        <v>44550</v>
      </c>
      <c r="E60" s="8" t="s">
        <v>551</v>
      </c>
      <c r="F60" s="8" t="s">
        <v>424</v>
      </c>
      <c r="G60" s="339">
        <v>9840</v>
      </c>
      <c r="H60" s="8" t="s">
        <v>163</v>
      </c>
      <c r="I60" s="8" t="s">
        <v>403</v>
      </c>
    </row>
    <row r="61" spans="1:10" x14ac:dyDescent="0.25">
      <c r="A61" s="137">
        <v>50</v>
      </c>
      <c r="B61" s="8" t="s">
        <v>422</v>
      </c>
      <c r="C61" s="132" t="s">
        <v>1173</v>
      </c>
      <c r="D61" s="214">
        <v>44544</v>
      </c>
      <c r="E61" s="8" t="s">
        <v>551</v>
      </c>
      <c r="F61" s="8" t="s">
        <v>424</v>
      </c>
      <c r="G61" s="339">
        <v>13600</v>
      </c>
      <c r="H61" s="8" t="s">
        <v>163</v>
      </c>
      <c r="I61" s="8" t="s">
        <v>403</v>
      </c>
    </row>
    <row r="62" spans="1:10" x14ac:dyDescent="0.25">
      <c r="A62" s="8">
        <v>51</v>
      </c>
      <c r="B62" s="8" t="s">
        <v>422</v>
      </c>
      <c r="C62" s="132" t="s">
        <v>1173</v>
      </c>
      <c r="D62" s="214">
        <v>44558</v>
      </c>
      <c r="E62" s="8" t="s">
        <v>551</v>
      </c>
      <c r="F62" s="8" t="s">
        <v>424</v>
      </c>
      <c r="G62" s="339">
        <v>13600</v>
      </c>
      <c r="H62" s="8" t="s">
        <v>163</v>
      </c>
      <c r="I62" s="8" t="s">
        <v>403</v>
      </c>
    </row>
    <row r="63" spans="1:10" ht="30" x14ac:dyDescent="0.25">
      <c r="A63" s="137">
        <v>52</v>
      </c>
      <c r="B63" s="245" t="s">
        <v>1254</v>
      </c>
      <c r="C63" s="246" t="s">
        <v>1255</v>
      </c>
      <c r="D63" s="247">
        <v>44508</v>
      </c>
      <c r="E63" s="248" t="s">
        <v>551</v>
      </c>
      <c r="F63" s="248" t="s">
        <v>424</v>
      </c>
      <c r="G63" s="249">
        <v>538</v>
      </c>
      <c r="H63" s="8" t="s">
        <v>163</v>
      </c>
      <c r="I63" s="8" t="s">
        <v>403</v>
      </c>
    </row>
    <row r="64" spans="1:10" ht="30" x14ac:dyDescent="0.25">
      <c r="A64" s="8">
        <v>53</v>
      </c>
      <c r="B64" s="245" t="s">
        <v>1256</v>
      </c>
      <c r="C64" s="245" t="s">
        <v>1257</v>
      </c>
      <c r="D64" s="247">
        <v>44804</v>
      </c>
      <c r="E64" s="248" t="s">
        <v>551</v>
      </c>
      <c r="F64" s="248" t="s">
        <v>424</v>
      </c>
      <c r="G64" s="249">
        <v>1845</v>
      </c>
      <c r="H64" s="8" t="s">
        <v>163</v>
      </c>
      <c r="I64" s="8" t="s">
        <v>403</v>
      </c>
    </row>
    <row r="65" spans="1:9" x14ac:dyDescent="0.25">
      <c r="A65" s="137">
        <v>54</v>
      </c>
      <c r="B65" s="245" t="s">
        <v>1258</v>
      </c>
      <c r="C65" s="245" t="s">
        <v>1259</v>
      </c>
      <c r="D65" s="247">
        <v>44804</v>
      </c>
      <c r="E65" s="248" t="s">
        <v>551</v>
      </c>
      <c r="F65" s="248" t="s">
        <v>424</v>
      </c>
      <c r="G65" s="249">
        <v>7990</v>
      </c>
      <c r="H65" s="8" t="s">
        <v>163</v>
      </c>
      <c r="I65" s="8" t="s">
        <v>403</v>
      </c>
    </row>
    <row r="66" spans="1:9" ht="30" x14ac:dyDescent="0.25">
      <c r="A66" s="8">
        <v>55</v>
      </c>
      <c r="B66" s="245" t="s">
        <v>1260</v>
      </c>
      <c r="C66" s="245" t="s">
        <v>1261</v>
      </c>
      <c r="D66" s="247">
        <v>44804</v>
      </c>
      <c r="E66" s="248" t="s">
        <v>551</v>
      </c>
      <c r="F66" s="248" t="s">
        <v>424</v>
      </c>
      <c r="G66" s="249">
        <v>5150.01</v>
      </c>
      <c r="H66" s="8" t="s">
        <v>163</v>
      </c>
      <c r="I66" s="8" t="s">
        <v>404</v>
      </c>
    </row>
    <row r="67" spans="1:9" x14ac:dyDescent="0.25">
      <c r="A67" s="137">
        <v>56</v>
      </c>
      <c r="B67" s="245" t="s">
        <v>1262</v>
      </c>
      <c r="C67" s="245" t="s">
        <v>1263</v>
      </c>
      <c r="D67" s="247">
        <v>44804</v>
      </c>
      <c r="E67" s="248" t="s">
        <v>551</v>
      </c>
      <c r="F67" s="248" t="s">
        <v>424</v>
      </c>
      <c r="G67" s="249">
        <v>2516.58</v>
      </c>
      <c r="H67" s="8" t="s">
        <v>163</v>
      </c>
      <c r="I67" s="8" t="s">
        <v>404</v>
      </c>
    </row>
    <row r="68" spans="1:9" ht="30" x14ac:dyDescent="0.25">
      <c r="A68" s="8">
        <v>57</v>
      </c>
      <c r="B68" s="245" t="s">
        <v>1237</v>
      </c>
      <c r="C68" s="245" t="s">
        <v>1264</v>
      </c>
      <c r="D68" s="247">
        <v>44736</v>
      </c>
      <c r="E68" s="248" t="s">
        <v>551</v>
      </c>
      <c r="F68" s="248" t="s">
        <v>424</v>
      </c>
      <c r="G68" s="249">
        <v>2999.97</v>
      </c>
      <c r="H68" s="8" t="s">
        <v>163</v>
      </c>
      <c r="I68" s="8" t="s">
        <v>404</v>
      </c>
    </row>
    <row r="69" spans="1:9" ht="45" x14ac:dyDescent="0.25">
      <c r="A69" s="137">
        <v>58</v>
      </c>
      <c r="B69" s="245" t="s">
        <v>1265</v>
      </c>
      <c r="C69" s="245" t="s">
        <v>1266</v>
      </c>
      <c r="D69" s="247">
        <v>44803</v>
      </c>
      <c r="E69" s="248" t="s">
        <v>551</v>
      </c>
      <c r="F69" s="248" t="s">
        <v>424</v>
      </c>
      <c r="G69" s="249">
        <v>14600</v>
      </c>
      <c r="H69" s="8" t="s">
        <v>163</v>
      </c>
      <c r="I69" s="8" t="s">
        <v>403</v>
      </c>
    </row>
    <row r="70" spans="1:9" x14ac:dyDescent="0.25">
      <c r="A70" s="8">
        <v>59</v>
      </c>
      <c r="B70" s="331" t="s">
        <v>422</v>
      </c>
      <c r="C70" s="331" t="s">
        <v>1369</v>
      </c>
      <c r="D70" s="381">
        <v>44832</v>
      </c>
      <c r="E70" s="330" t="s">
        <v>551</v>
      </c>
      <c r="F70" s="330" t="s">
        <v>424</v>
      </c>
      <c r="G70" s="382">
        <v>3200</v>
      </c>
      <c r="H70" s="137" t="s">
        <v>163</v>
      </c>
      <c r="I70" s="137" t="s">
        <v>403</v>
      </c>
    </row>
    <row r="71" spans="1:9" x14ac:dyDescent="0.25">
      <c r="A71" s="137">
        <v>60</v>
      </c>
      <c r="B71" s="331" t="s">
        <v>448</v>
      </c>
      <c r="C71" s="331" t="s">
        <v>1370</v>
      </c>
      <c r="D71" s="381">
        <v>44916</v>
      </c>
      <c r="E71" s="330" t="s">
        <v>551</v>
      </c>
      <c r="F71" s="330" t="s">
        <v>424</v>
      </c>
      <c r="G71" s="382">
        <v>9096</v>
      </c>
      <c r="H71" s="137" t="s">
        <v>163</v>
      </c>
      <c r="I71" s="137" t="s">
        <v>404</v>
      </c>
    </row>
    <row r="72" spans="1:9" x14ac:dyDescent="0.25">
      <c r="A72" s="8">
        <v>61</v>
      </c>
      <c r="B72" s="331" t="s">
        <v>448</v>
      </c>
      <c r="C72" s="331" t="s">
        <v>1371</v>
      </c>
      <c r="D72" s="381">
        <v>44924</v>
      </c>
      <c r="E72" s="330" t="s">
        <v>551</v>
      </c>
      <c r="F72" s="330" t="s">
        <v>424</v>
      </c>
      <c r="G72" s="382">
        <v>5998</v>
      </c>
      <c r="H72" s="137" t="s">
        <v>163</v>
      </c>
      <c r="I72" s="137" t="s">
        <v>404</v>
      </c>
    </row>
    <row r="73" spans="1:9" x14ac:dyDescent="0.25">
      <c r="A73" s="137">
        <v>62</v>
      </c>
      <c r="B73" s="331" t="s">
        <v>448</v>
      </c>
      <c r="C73" s="331" t="s">
        <v>1372</v>
      </c>
      <c r="D73" s="381">
        <v>45014</v>
      </c>
      <c r="E73" s="330" t="s">
        <v>551</v>
      </c>
      <c r="F73" s="330" t="s">
        <v>424</v>
      </c>
      <c r="G73" s="382">
        <v>20000</v>
      </c>
      <c r="H73" s="137" t="s">
        <v>163</v>
      </c>
      <c r="I73" s="137" t="s">
        <v>404</v>
      </c>
    </row>
    <row r="74" spans="1:9" x14ac:dyDescent="0.25">
      <c r="A74" s="8">
        <v>63</v>
      </c>
      <c r="B74" s="331" t="s">
        <v>448</v>
      </c>
      <c r="C74" s="331" t="s">
        <v>1423</v>
      </c>
      <c r="D74" s="381">
        <v>45341</v>
      </c>
      <c r="E74" s="330" t="s">
        <v>551</v>
      </c>
      <c r="F74" s="330" t="s">
        <v>424</v>
      </c>
      <c r="G74" s="382">
        <v>15565</v>
      </c>
      <c r="H74" s="137" t="s">
        <v>163</v>
      </c>
      <c r="I74" s="137" t="s">
        <v>404</v>
      </c>
    </row>
    <row r="75" spans="1:9" ht="15.75" x14ac:dyDescent="0.25">
      <c r="A75" s="8"/>
      <c r="B75" s="383" t="s">
        <v>32</v>
      </c>
      <c r="C75" s="383"/>
      <c r="D75" s="383"/>
      <c r="E75" s="383"/>
      <c r="F75" s="383"/>
      <c r="G75" s="192">
        <f>SUM(G20:G74)</f>
        <v>295371.57999999996</v>
      </c>
      <c r="H75" s="8"/>
      <c r="I75" s="8"/>
    </row>
    <row r="76" spans="1:9" ht="15.75" x14ac:dyDescent="0.25">
      <c r="F76" s="5" t="s">
        <v>406</v>
      </c>
      <c r="G76" s="315">
        <f>SUMIF(I20:I74,"s",G20:G74)</f>
        <v>127716.19</v>
      </c>
    </row>
    <row r="77" spans="1:9" ht="15.75" x14ac:dyDescent="0.25">
      <c r="F77" s="5" t="s">
        <v>407</v>
      </c>
      <c r="G77" s="315">
        <f>SUMIF(I20:I74,"p",G20:G74)</f>
        <v>167655.39000000001</v>
      </c>
    </row>
    <row r="78" spans="1:9" x14ac:dyDescent="0.25">
      <c r="B78" s="13" t="s">
        <v>666</v>
      </c>
      <c r="F78" s="50" t="s">
        <v>408</v>
      </c>
      <c r="G78" s="315">
        <v>0</v>
      </c>
    </row>
    <row r="79" spans="1:9" x14ac:dyDescent="0.25">
      <c r="F79" s="50" t="s">
        <v>1032</v>
      </c>
      <c r="G79" s="14">
        <f>SUMIF(K20:K74,"zdalne",G20:G74)</f>
        <v>56829.07</v>
      </c>
    </row>
  </sheetData>
  <mergeCells count="6">
    <mergeCell ref="B75:F75"/>
    <mergeCell ref="B2:H2"/>
    <mergeCell ref="B6:F6"/>
    <mergeCell ref="B14:F14"/>
    <mergeCell ref="A15:F15"/>
    <mergeCell ref="B17:H17"/>
  </mergeCells>
  <conditionalFormatting sqref="G5">
    <cfRule type="cellIs" dxfId="6" priority="1" operator="equal">
      <formula>0</formula>
    </cfRule>
  </conditionalFormatting>
  <pageMargins left="0.7" right="0.7" top="0.75" bottom="0.75" header="0.3" footer="0.3"/>
  <pageSetup paperSize="9" scale="61" orientation="landscape" verticalDpi="0" r:id="rId1"/>
  <rowBreaks count="1" manualBreakCount="1">
    <brk id="16" max="8" man="1"/>
  </rowBreaks>
  <colBreaks count="1" manualBreakCount="1">
    <brk id="9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0"/>
  </sheetPr>
  <dimension ref="A1:S82"/>
  <sheetViews>
    <sheetView workbookViewId="0">
      <selection activeCell="L78" sqref="L78"/>
    </sheetView>
  </sheetViews>
  <sheetFormatPr defaultRowHeight="15" x14ac:dyDescent="0.25"/>
  <cols>
    <col min="1" max="1" width="3.125" style="44" bestFit="1" customWidth="1"/>
    <col min="2" max="2" width="20.75" style="45" bestFit="1" customWidth="1"/>
    <col min="3" max="3" width="27.375" style="45" bestFit="1" customWidth="1"/>
    <col min="4" max="4" width="9" style="44" customWidth="1"/>
    <col min="5" max="5" width="30.875" style="44" customWidth="1"/>
    <col min="6" max="6" width="26.125" style="44" customWidth="1"/>
    <col min="7" max="7" width="13.375" style="46" customWidth="1"/>
    <col min="8" max="8" width="12.25" style="44" customWidth="1"/>
    <col min="9" max="9" width="12.375" style="44" customWidth="1"/>
    <col min="10" max="10" width="11.25" style="44" customWidth="1"/>
    <col min="11" max="18" width="14.125" style="46" customWidth="1"/>
    <col min="19" max="19" width="11.125" style="44" bestFit="1" customWidth="1"/>
    <col min="20" max="16384" width="9" style="44"/>
  </cols>
  <sheetData>
    <row r="1" spans="1:19" ht="60" x14ac:dyDescent="0.3">
      <c r="A1" s="133" t="s">
        <v>665</v>
      </c>
      <c r="K1" s="193" t="s">
        <v>650</v>
      </c>
      <c r="L1" s="193" t="s">
        <v>653</v>
      </c>
      <c r="M1" s="193" t="s">
        <v>421</v>
      </c>
      <c r="N1" s="193" t="s">
        <v>842</v>
      </c>
      <c r="O1" s="193" t="s">
        <v>843</v>
      </c>
      <c r="P1" s="193" t="s">
        <v>844</v>
      </c>
      <c r="Q1" s="193" t="s">
        <v>651</v>
      </c>
      <c r="R1" s="193" t="s">
        <v>654</v>
      </c>
      <c r="S1" s="48" t="s">
        <v>1074</v>
      </c>
    </row>
    <row r="2" spans="1:19" x14ac:dyDescent="0.25">
      <c r="B2" s="384" t="s">
        <v>409</v>
      </c>
      <c r="C2" s="384"/>
      <c r="D2" s="384"/>
      <c r="E2" s="384"/>
      <c r="F2" s="384"/>
      <c r="G2" s="384"/>
      <c r="H2" s="384"/>
      <c r="K2" s="194">
        <f>G6</f>
        <v>11947446.98</v>
      </c>
      <c r="L2" s="194">
        <f>G11</f>
        <v>40097.54</v>
      </c>
      <c r="M2" s="194">
        <f>G78</f>
        <v>306998.93</v>
      </c>
      <c r="N2" s="194">
        <f>G79</f>
        <v>154328.72999999998</v>
      </c>
      <c r="O2" s="194">
        <f>G80</f>
        <v>152670.20000000001</v>
      </c>
      <c r="P2" s="194">
        <v>0</v>
      </c>
      <c r="Q2" s="194"/>
      <c r="R2" s="194"/>
      <c r="S2" s="51">
        <f>G82</f>
        <v>69538.070000000007</v>
      </c>
    </row>
    <row r="4" spans="1:19" s="45" customFormat="1" ht="30" x14ac:dyDescent="0.25">
      <c r="A4" s="123" t="s">
        <v>0</v>
      </c>
      <c r="B4" s="123" t="s">
        <v>1</v>
      </c>
      <c r="C4" s="123" t="s">
        <v>162</v>
      </c>
      <c r="D4" s="123" t="s">
        <v>68</v>
      </c>
      <c r="E4" s="123" t="s">
        <v>2</v>
      </c>
      <c r="F4" s="123" t="s">
        <v>410</v>
      </c>
      <c r="G4" s="320" t="s">
        <v>4</v>
      </c>
      <c r="H4" s="123" t="s">
        <v>3</v>
      </c>
      <c r="J4" s="44"/>
      <c r="K4" s="46"/>
      <c r="L4" s="46"/>
      <c r="M4" s="46"/>
      <c r="N4" s="46"/>
      <c r="O4" s="46"/>
      <c r="P4" s="46"/>
      <c r="Q4" s="46"/>
      <c r="R4" s="46"/>
    </row>
    <row r="5" spans="1:19" x14ac:dyDescent="0.25">
      <c r="A5" s="48">
        <v>1</v>
      </c>
      <c r="B5" s="47" t="s">
        <v>550</v>
      </c>
      <c r="C5" s="47"/>
      <c r="D5" s="48"/>
      <c r="E5" s="48" t="s">
        <v>415</v>
      </c>
      <c r="F5" s="48" t="s">
        <v>424</v>
      </c>
      <c r="G5" s="342">
        <v>11947446.98</v>
      </c>
      <c r="H5" s="48" t="s">
        <v>9</v>
      </c>
    </row>
    <row r="6" spans="1:19" x14ac:dyDescent="0.25">
      <c r="A6" s="48"/>
      <c r="B6" s="386" t="s">
        <v>411</v>
      </c>
      <c r="C6" s="386"/>
      <c r="D6" s="386"/>
      <c r="E6" s="386"/>
      <c r="F6" s="386"/>
      <c r="G6" s="6">
        <f>SUM(G5)</f>
        <v>11947446.98</v>
      </c>
      <c r="H6" s="48"/>
    </row>
    <row r="7" spans="1:19" x14ac:dyDescent="0.25">
      <c r="A7" s="48">
        <v>2</v>
      </c>
      <c r="B7" s="47" t="s">
        <v>454</v>
      </c>
      <c r="C7" s="47" t="s">
        <v>501</v>
      </c>
      <c r="D7" s="48">
        <v>2010</v>
      </c>
      <c r="E7" s="48" t="s">
        <v>415</v>
      </c>
      <c r="F7" s="48" t="s">
        <v>413</v>
      </c>
      <c r="G7" s="51">
        <v>16093</v>
      </c>
      <c r="H7" s="48" t="s">
        <v>9</v>
      </c>
    </row>
    <row r="8" spans="1:19" x14ac:dyDescent="0.25">
      <c r="A8" s="48">
        <v>3</v>
      </c>
      <c r="B8" s="47" t="s">
        <v>454</v>
      </c>
      <c r="C8" s="47" t="s">
        <v>566</v>
      </c>
      <c r="D8" s="48">
        <v>2011</v>
      </c>
      <c r="E8" s="48" t="s">
        <v>415</v>
      </c>
      <c r="F8" s="48" t="s">
        <v>413</v>
      </c>
      <c r="G8" s="51">
        <v>2073</v>
      </c>
      <c r="H8" s="48" t="s">
        <v>9</v>
      </c>
    </row>
    <row r="9" spans="1:19" ht="30" x14ac:dyDescent="0.25">
      <c r="A9" s="48">
        <v>4</v>
      </c>
      <c r="B9" s="47" t="s">
        <v>454</v>
      </c>
      <c r="C9" s="47" t="s">
        <v>567</v>
      </c>
      <c r="D9" s="48" t="s">
        <v>568</v>
      </c>
      <c r="E9" s="48" t="s">
        <v>415</v>
      </c>
      <c r="F9" s="48" t="s">
        <v>413</v>
      </c>
      <c r="G9" s="51">
        <v>981.54</v>
      </c>
      <c r="H9" s="48" t="s">
        <v>9</v>
      </c>
    </row>
    <row r="10" spans="1:19" x14ac:dyDescent="0.25">
      <c r="A10" s="441">
        <v>5</v>
      </c>
      <c r="B10" s="440" t="s">
        <v>454</v>
      </c>
      <c r="C10" s="440" t="s">
        <v>1373</v>
      </c>
      <c r="D10" s="441">
        <v>2023</v>
      </c>
      <c r="E10" s="441" t="s">
        <v>415</v>
      </c>
      <c r="F10" s="441" t="s">
        <v>413</v>
      </c>
      <c r="G10" s="451">
        <v>20950</v>
      </c>
      <c r="H10" s="441" t="s">
        <v>9</v>
      </c>
    </row>
    <row r="11" spans="1:19" x14ac:dyDescent="0.25">
      <c r="A11" s="48"/>
      <c r="B11" s="386" t="s">
        <v>420</v>
      </c>
      <c r="C11" s="386"/>
      <c r="D11" s="386"/>
      <c r="E11" s="386"/>
      <c r="F11" s="386"/>
      <c r="G11" s="6">
        <f>SUM(G7:G10)</f>
        <v>40097.54</v>
      </c>
      <c r="H11" s="48"/>
    </row>
    <row r="12" spans="1:19" ht="15.75" x14ac:dyDescent="0.25">
      <c r="A12" s="387" t="s">
        <v>32</v>
      </c>
      <c r="B12" s="387"/>
      <c r="C12" s="387"/>
      <c r="D12" s="387"/>
      <c r="E12" s="387"/>
      <c r="F12" s="387"/>
      <c r="G12" s="322">
        <f>SUM(G11,G6)</f>
        <v>11987544.52</v>
      </c>
      <c r="H12" s="48"/>
    </row>
    <row r="13" spans="1:19" ht="15.75" x14ac:dyDescent="0.25">
      <c r="A13" s="5"/>
      <c r="B13" s="5"/>
      <c r="C13" s="5"/>
      <c r="D13" s="5"/>
      <c r="E13" s="5"/>
      <c r="F13" s="5"/>
      <c r="G13" s="10"/>
      <c r="J13" s="44" t="s">
        <v>656</v>
      </c>
    </row>
    <row r="14" spans="1:19" x14ac:dyDescent="0.25">
      <c r="B14" s="384" t="s">
        <v>421</v>
      </c>
      <c r="C14" s="384"/>
      <c r="D14" s="384"/>
      <c r="E14" s="384"/>
      <c r="F14" s="384"/>
      <c r="G14" s="384"/>
      <c r="H14" s="384"/>
      <c r="J14" s="44" t="s">
        <v>657</v>
      </c>
    </row>
    <row r="15" spans="1:19" x14ac:dyDescent="0.25">
      <c r="J15" s="44" t="s">
        <v>655</v>
      </c>
    </row>
    <row r="16" spans="1:19" ht="30" x14ac:dyDescent="0.25">
      <c r="A16" s="123" t="s">
        <v>0</v>
      </c>
      <c r="B16" s="123" t="s">
        <v>1</v>
      </c>
      <c r="C16" s="123" t="s">
        <v>162</v>
      </c>
      <c r="D16" s="123" t="s">
        <v>68</v>
      </c>
      <c r="E16" s="123" t="s">
        <v>2</v>
      </c>
      <c r="F16" s="123" t="s">
        <v>410</v>
      </c>
      <c r="G16" s="320" t="s">
        <v>4</v>
      </c>
      <c r="H16" s="123" t="s">
        <v>3</v>
      </c>
      <c r="I16" s="123" t="s">
        <v>405</v>
      </c>
    </row>
    <row r="17" spans="1:9" ht="30" x14ac:dyDescent="0.25">
      <c r="A17" s="137">
        <v>6</v>
      </c>
      <c r="B17" s="141" t="s">
        <v>422</v>
      </c>
      <c r="C17" s="141" t="s">
        <v>569</v>
      </c>
      <c r="D17" s="137">
        <v>2009</v>
      </c>
      <c r="E17" s="137" t="s">
        <v>415</v>
      </c>
      <c r="F17" s="137" t="s">
        <v>424</v>
      </c>
      <c r="G17" s="148">
        <v>1755</v>
      </c>
      <c r="H17" s="137" t="s">
        <v>163</v>
      </c>
      <c r="I17" s="137" t="s">
        <v>403</v>
      </c>
    </row>
    <row r="18" spans="1:9" ht="30" x14ac:dyDescent="0.25">
      <c r="A18" s="137">
        <v>7</v>
      </c>
      <c r="B18" s="141" t="s">
        <v>422</v>
      </c>
      <c r="C18" s="141" t="s">
        <v>569</v>
      </c>
      <c r="D18" s="137">
        <v>2009</v>
      </c>
      <c r="E18" s="137" t="s">
        <v>415</v>
      </c>
      <c r="F18" s="137" t="s">
        <v>424</v>
      </c>
      <c r="G18" s="148">
        <v>1755</v>
      </c>
      <c r="H18" s="137" t="s">
        <v>163</v>
      </c>
      <c r="I18" s="137" t="s">
        <v>403</v>
      </c>
    </row>
    <row r="19" spans="1:9" ht="30" x14ac:dyDescent="0.25">
      <c r="A19" s="137">
        <v>8</v>
      </c>
      <c r="B19" s="141" t="s">
        <v>422</v>
      </c>
      <c r="C19" s="141" t="s">
        <v>570</v>
      </c>
      <c r="D19" s="137">
        <v>2009</v>
      </c>
      <c r="E19" s="137" t="s">
        <v>415</v>
      </c>
      <c r="F19" s="137" t="s">
        <v>424</v>
      </c>
      <c r="G19" s="148">
        <v>3400</v>
      </c>
      <c r="H19" s="137" t="s">
        <v>163</v>
      </c>
      <c r="I19" s="137" t="s">
        <v>403</v>
      </c>
    </row>
    <row r="20" spans="1:9" ht="30" x14ac:dyDescent="0.25">
      <c r="A20" s="137">
        <v>9</v>
      </c>
      <c r="B20" s="141" t="s">
        <v>448</v>
      </c>
      <c r="C20" s="141" t="s">
        <v>571</v>
      </c>
      <c r="D20" s="137">
        <v>2010</v>
      </c>
      <c r="E20" s="137" t="s">
        <v>415</v>
      </c>
      <c r="F20" s="137" t="s">
        <v>424</v>
      </c>
      <c r="G20" s="148">
        <v>900</v>
      </c>
      <c r="H20" s="137" t="s">
        <v>163</v>
      </c>
      <c r="I20" s="137" t="s">
        <v>404</v>
      </c>
    </row>
    <row r="21" spans="1:9" x14ac:dyDescent="0.25">
      <c r="A21" s="137">
        <v>10</v>
      </c>
      <c r="B21" s="141" t="s">
        <v>448</v>
      </c>
      <c r="C21" s="141" t="s">
        <v>572</v>
      </c>
      <c r="D21" s="137">
        <v>2011</v>
      </c>
      <c r="E21" s="137" t="s">
        <v>415</v>
      </c>
      <c r="F21" s="137" t="s">
        <v>424</v>
      </c>
      <c r="G21" s="148">
        <v>1885</v>
      </c>
      <c r="H21" s="137" t="s">
        <v>163</v>
      </c>
      <c r="I21" s="137" t="s">
        <v>404</v>
      </c>
    </row>
    <row r="22" spans="1:9" x14ac:dyDescent="0.25">
      <c r="A22" s="137">
        <v>11</v>
      </c>
      <c r="B22" s="141" t="s">
        <v>448</v>
      </c>
      <c r="C22" s="141" t="s">
        <v>573</v>
      </c>
      <c r="D22" s="137">
        <v>2011</v>
      </c>
      <c r="E22" s="137" t="s">
        <v>415</v>
      </c>
      <c r="F22" s="137" t="s">
        <v>424</v>
      </c>
      <c r="G22" s="148">
        <v>2658</v>
      </c>
      <c r="H22" s="137" t="s">
        <v>163</v>
      </c>
      <c r="I22" s="137" t="s">
        <v>404</v>
      </c>
    </row>
    <row r="23" spans="1:9" x14ac:dyDescent="0.25">
      <c r="A23" s="137">
        <v>12</v>
      </c>
      <c r="B23" s="141" t="s">
        <v>422</v>
      </c>
      <c r="C23" s="141" t="s">
        <v>574</v>
      </c>
      <c r="D23" s="137">
        <v>2012</v>
      </c>
      <c r="E23" s="137" t="s">
        <v>415</v>
      </c>
      <c r="F23" s="137" t="s">
        <v>424</v>
      </c>
      <c r="G23" s="148">
        <v>4040</v>
      </c>
      <c r="H23" s="137" t="s">
        <v>163</v>
      </c>
      <c r="I23" s="137" t="s">
        <v>403</v>
      </c>
    </row>
    <row r="24" spans="1:9" x14ac:dyDescent="0.25">
      <c r="A24" s="137">
        <v>13</v>
      </c>
      <c r="B24" s="141" t="s">
        <v>422</v>
      </c>
      <c r="C24" s="141" t="s">
        <v>575</v>
      </c>
      <c r="D24" s="137">
        <v>2012</v>
      </c>
      <c r="E24" s="137" t="s">
        <v>415</v>
      </c>
      <c r="F24" s="137" t="s">
        <v>424</v>
      </c>
      <c r="G24" s="148">
        <v>599</v>
      </c>
      <c r="H24" s="137" t="s">
        <v>163</v>
      </c>
      <c r="I24" s="137" t="s">
        <v>403</v>
      </c>
    </row>
    <row r="25" spans="1:9" x14ac:dyDescent="0.25">
      <c r="A25" s="137">
        <v>14</v>
      </c>
      <c r="B25" s="141" t="s">
        <v>448</v>
      </c>
      <c r="C25" s="141" t="s">
        <v>576</v>
      </c>
      <c r="D25" s="137">
        <v>2012</v>
      </c>
      <c r="E25" s="137" t="s">
        <v>415</v>
      </c>
      <c r="F25" s="137" t="s">
        <v>424</v>
      </c>
      <c r="G25" s="148">
        <v>2099</v>
      </c>
      <c r="H25" s="137" t="s">
        <v>163</v>
      </c>
      <c r="I25" s="137" t="s">
        <v>404</v>
      </c>
    </row>
    <row r="26" spans="1:9" x14ac:dyDescent="0.25">
      <c r="A26" s="137">
        <v>15</v>
      </c>
      <c r="B26" s="141" t="s">
        <v>448</v>
      </c>
      <c r="C26" s="141" t="s">
        <v>559</v>
      </c>
      <c r="D26" s="137">
        <v>2012</v>
      </c>
      <c r="E26" s="137" t="s">
        <v>415</v>
      </c>
      <c r="F26" s="137" t="s">
        <v>424</v>
      </c>
      <c r="G26" s="148">
        <v>999</v>
      </c>
      <c r="H26" s="137" t="s">
        <v>163</v>
      </c>
      <c r="I26" s="137" t="s">
        <v>404</v>
      </c>
    </row>
    <row r="27" spans="1:9" x14ac:dyDescent="0.25">
      <c r="A27" s="137">
        <v>16</v>
      </c>
      <c r="B27" s="141" t="s">
        <v>448</v>
      </c>
      <c r="C27" s="141" t="s">
        <v>506</v>
      </c>
      <c r="D27" s="137">
        <v>2012</v>
      </c>
      <c r="E27" s="137" t="s">
        <v>415</v>
      </c>
      <c r="F27" s="137" t="s">
        <v>424</v>
      </c>
      <c r="G27" s="148">
        <v>1449</v>
      </c>
      <c r="H27" s="137" t="s">
        <v>163</v>
      </c>
      <c r="I27" s="137" t="s">
        <v>404</v>
      </c>
    </row>
    <row r="28" spans="1:9" ht="30" x14ac:dyDescent="0.25">
      <c r="A28" s="137">
        <v>17</v>
      </c>
      <c r="B28" s="141" t="s">
        <v>422</v>
      </c>
      <c r="C28" s="141" t="s">
        <v>483</v>
      </c>
      <c r="D28" s="137">
        <v>2012</v>
      </c>
      <c r="E28" s="137" t="s">
        <v>415</v>
      </c>
      <c r="F28" s="137" t="s">
        <v>424</v>
      </c>
      <c r="G28" s="148">
        <v>4215</v>
      </c>
      <c r="H28" s="137" t="s">
        <v>163</v>
      </c>
      <c r="I28" s="137" t="s">
        <v>403</v>
      </c>
    </row>
    <row r="29" spans="1:9" x14ac:dyDescent="0.25">
      <c r="A29" s="137">
        <v>18</v>
      </c>
      <c r="B29" s="141" t="s">
        <v>448</v>
      </c>
      <c r="C29" s="141" t="s">
        <v>484</v>
      </c>
      <c r="D29" s="137">
        <v>2012</v>
      </c>
      <c r="E29" s="137" t="s">
        <v>415</v>
      </c>
      <c r="F29" s="137" t="s">
        <v>424</v>
      </c>
      <c r="G29" s="148">
        <v>4207.01</v>
      </c>
      <c r="H29" s="137" t="s">
        <v>163</v>
      </c>
      <c r="I29" s="137" t="s">
        <v>404</v>
      </c>
    </row>
    <row r="30" spans="1:9" ht="45" x14ac:dyDescent="0.25">
      <c r="A30" s="137">
        <v>19</v>
      </c>
      <c r="B30" s="141" t="s">
        <v>448</v>
      </c>
      <c r="C30" s="141" t="s">
        <v>508</v>
      </c>
      <c r="D30" s="137">
        <v>2012</v>
      </c>
      <c r="E30" s="137" t="s">
        <v>415</v>
      </c>
      <c r="F30" s="137" t="s">
        <v>424</v>
      </c>
      <c r="G30" s="148">
        <v>1785</v>
      </c>
      <c r="H30" s="137" t="s">
        <v>163</v>
      </c>
      <c r="I30" s="137" t="s">
        <v>404</v>
      </c>
    </row>
    <row r="31" spans="1:9" ht="30" x14ac:dyDescent="0.25">
      <c r="A31" s="137">
        <v>20</v>
      </c>
      <c r="B31" s="141" t="s">
        <v>448</v>
      </c>
      <c r="C31" s="141" t="s">
        <v>577</v>
      </c>
      <c r="D31" s="137">
        <v>2013</v>
      </c>
      <c r="E31" s="137" t="s">
        <v>415</v>
      </c>
      <c r="F31" s="137" t="s">
        <v>424</v>
      </c>
      <c r="G31" s="148">
        <v>6189.38</v>
      </c>
      <c r="H31" s="137" t="s">
        <v>163</v>
      </c>
      <c r="I31" s="137" t="s">
        <v>404</v>
      </c>
    </row>
    <row r="32" spans="1:9" ht="30" x14ac:dyDescent="0.25">
      <c r="A32" s="137">
        <v>21</v>
      </c>
      <c r="B32" s="141" t="s">
        <v>448</v>
      </c>
      <c r="C32" s="141" t="s">
        <v>860</v>
      </c>
      <c r="D32" s="137">
        <v>2013</v>
      </c>
      <c r="E32" s="137" t="s">
        <v>415</v>
      </c>
      <c r="F32" s="137" t="s">
        <v>424</v>
      </c>
      <c r="G32" s="148">
        <v>8880</v>
      </c>
      <c r="H32" s="137" t="s">
        <v>163</v>
      </c>
      <c r="I32" s="137" t="s">
        <v>404</v>
      </c>
    </row>
    <row r="33" spans="1:9" x14ac:dyDescent="0.25">
      <c r="A33" s="137">
        <v>22</v>
      </c>
      <c r="B33" s="141" t="s">
        <v>448</v>
      </c>
      <c r="C33" s="141" t="s">
        <v>561</v>
      </c>
      <c r="D33" s="137">
        <v>2013</v>
      </c>
      <c r="E33" s="137" t="s">
        <v>415</v>
      </c>
      <c r="F33" s="137" t="s">
        <v>424</v>
      </c>
      <c r="G33" s="148">
        <v>120</v>
      </c>
      <c r="H33" s="137" t="s">
        <v>163</v>
      </c>
      <c r="I33" s="137" t="s">
        <v>404</v>
      </c>
    </row>
    <row r="34" spans="1:9" x14ac:dyDescent="0.25">
      <c r="A34" s="137">
        <v>23</v>
      </c>
      <c r="B34" s="141" t="s">
        <v>456</v>
      </c>
      <c r="C34" s="141" t="s">
        <v>578</v>
      </c>
      <c r="D34" s="137">
        <v>2013</v>
      </c>
      <c r="E34" s="137" t="s">
        <v>415</v>
      </c>
      <c r="F34" s="137" t="s">
        <v>424</v>
      </c>
      <c r="G34" s="148">
        <v>715</v>
      </c>
      <c r="H34" s="137" t="s">
        <v>163</v>
      </c>
      <c r="I34" s="137" t="s">
        <v>403</v>
      </c>
    </row>
    <row r="35" spans="1:9" x14ac:dyDescent="0.25">
      <c r="A35" s="137">
        <v>24</v>
      </c>
      <c r="B35" s="141" t="s">
        <v>496</v>
      </c>
      <c r="C35" s="141" t="s">
        <v>579</v>
      </c>
      <c r="D35" s="137">
        <v>2013</v>
      </c>
      <c r="E35" s="137" t="s">
        <v>415</v>
      </c>
      <c r="F35" s="137" t="s">
        <v>424</v>
      </c>
      <c r="G35" s="148">
        <v>1409</v>
      </c>
      <c r="H35" s="137" t="s">
        <v>163</v>
      </c>
      <c r="I35" s="137" t="s">
        <v>404</v>
      </c>
    </row>
    <row r="36" spans="1:9" x14ac:dyDescent="0.25">
      <c r="A36" s="137">
        <v>25</v>
      </c>
      <c r="B36" s="141" t="s">
        <v>580</v>
      </c>
      <c r="C36" s="141" t="s">
        <v>581</v>
      </c>
      <c r="D36" s="137">
        <v>2013</v>
      </c>
      <c r="E36" s="137" t="s">
        <v>415</v>
      </c>
      <c r="F36" s="137" t="s">
        <v>424</v>
      </c>
      <c r="G36" s="148">
        <v>658</v>
      </c>
      <c r="H36" s="137" t="s">
        <v>163</v>
      </c>
      <c r="I36" s="137" t="s">
        <v>403</v>
      </c>
    </row>
    <row r="37" spans="1:9" ht="30" x14ac:dyDescent="0.25">
      <c r="A37" s="137">
        <v>26</v>
      </c>
      <c r="B37" s="141" t="s">
        <v>582</v>
      </c>
      <c r="C37" s="141" t="s">
        <v>583</v>
      </c>
      <c r="D37" s="137">
        <v>2014</v>
      </c>
      <c r="E37" s="137" t="s">
        <v>415</v>
      </c>
      <c r="F37" s="137" t="s">
        <v>424</v>
      </c>
      <c r="G37" s="148">
        <f>3*1699</f>
        <v>5097</v>
      </c>
      <c r="H37" s="137" t="s">
        <v>163</v>
      </c>
      <c r="I37" s="137" t="s">
        <v>404</v>
      </c>
    </row>
    <row r="38" spans="1:9" x14ac:dyDescent="0.25">
      <c r="A38" s="137">
        <v>27</v>
      </c>
      <c r="B38" s="141" t="s">
        <v>584</v>
      </c>
      <c r="C38" s="141" t="s">
        <v>585</v>
      </c>
      <c r="D38" s="137">
        <v>2014</v>
      </c>
      <c r="E38" s="137" t="s">
        <v>415</v>
      </c>
      <c r="F38" s="137" t="s">
        <v>424</v>
      </c>
      <c r="G38" s="148">
        <f>1199*3</f>
        <v>3597</v>
      </c>
      <c r="H38" s="137" t="s">
        <v>163</v>
      </c>
      <c r="I38" s="137" t="s">
        <v>404</v>
      </c>
    </row>
    <row r="39" spans="1:9" x14ac:dyDescent="0.25">
      <c r="A39" s="391">
        <v>28</v>
      </c>
      <c r="B39" s="141" t="s">
        <v>423</v>
      </c>
      <c r="C39" s="392" t="s">
        <v>586</v>
      </c>
      <c r="D39" s="137">
        <v>2014</v>
      </c>
      <c r="E39" s="137" t="s">
        <v>415</v>
      </c>
      <c r="F39" s="137" t="s">
        <v>424</v>
      </c>
      <c r="G39" s="148">
        <v>2200</v>
      </c>
      <c r="H39" s="137" t="s">
        <v>163</v>
      </c>
      <c r="I39" s="137" t="s">
        <v>403</v>
      </c>
    </row>
    <row r="40" spans="1:9" x14ac:dyDescent="0.25">
      <c r="A40" s="391"/>
      <c r="B40" s="141" t="s">
        <v>587</v>
      </c>
      <c r="C40" s="392"/>
      <c r="D40" s="137">
        <v>2014</v>
      </c>
      <c r="E40" s="137" t="s">
        <v>415</v>
      </c>
      <c r="F40" s="137" t="s">
        <v>424</v>
      </c>
      <c r="G40" s="148">
        <v>180</v>
      </c>
      <c r="H40" s="137" t="s">
        <v>163</v>
      </c>
      <c r="I40" s="137" t="s">
        <v>403</v>
      </c>
    </row>
    <row r="41" spans="1:9" x14ac:dyDescent="0.25">
      <c r="A41" s="391"/>
      <c r="B41" s="141" t="s">
        <v>588</v>
      </c>
      <c r="C41" s="392"/>
      <c r="D41" s="137">
        <v>2014</v>
      </c>
      <c r="E41" s="137" t="s">
        <v>415</v>
      </c>
      <c r="F41" s="137" t="s">
        <v>424</v>
      </c>
      <c r="G41" s="148">
        <v>700</v>
      </c>
      <c r="H41" s="137" t="s">
        <v>163</v>
      </c>
      <c r="I41" s="137" t="s">
        <v>403</v>
      </c>
    </row>
    <row r="42" spans="1:9" ht="45" x14ac:dyDescent="0.25">
      <c r="A42" s="340">
        <v>29</v>
      </c>
      <c r="B42" s="141" t="s">
        <v>448</v>
      </c>
      <c r="C42" s="360" t="s">
        <v>589</v>
      </c>
      <c r="D42" s="137" t="s">
        <v>568</v>
      </c>
      <c r="E42" s="137" t="s">
        <v>415</v>
      </c>
      <c r="F42" s="137" t="s">
        <v>424</v>
      </c>
      <c r="G42" s="148">
        <f>2939.7+499</f>
        <v>3438.7</v>
      </c>
      <c r="H42" s="137" t="s">
        <v>163</v>
      </c>
      <c r="I42" s="137" t="s">
        <v>404</v>
      </c>
    </row>
    <row r="43" spans="1:9" ht="45" x14ac:dyDescent="0.25">
      <c r="A43" s="340">
        <v>30</v>
      </c>
      <c r="B43" s="141" t="s">
        <v>448</v>
      </c>
      <c r="C43" s="360" t="s">
        <v>669</v>
      </c>
      <c r="D43" s="149">
        <v>42713</v>
      </c>
      <c r="E43" s="137" t="s">
        <v>415</v>
      </c>
      <c r="F43" s="137" t="s">
        <v>424</v>
      </c>
      <c r="G43" s="148">
        <v>2200</v>
      </c>
      <c r="H43" s="137" t="s">
        <v>163</v>
      </c>
      <c r="I43" s="137" t="s">
        <v>404</v>
      </c>
    </row>
    <row r="44" spans="1:9" ht="30" x14ac:dyDescent="0.25">
      <c r="A44" s="340">
        <v>31</v>
      </c>
      <c r="B44" s="141" t="s">
        <v>422</v>
      </c>
      <c r="C44" s="360" t="s">
        <v>730</v>
      </c>
      <c r="D44" s="149">
        <v>43291</v>
      </c>
      <c r="E44" s="137" t="s">
        <v>415</v>
      </c>
      <c r="F44" s="137" t="s">
        <v>424</v>
      </c>
      <c r="G44" s="148">
        <v>17500</v>
      </c>
      <c r="H44" s="137" t="s">
        <v>163</v>
      </c>
      <c r="I44" s="137" t="s">
        <v>403</v>
      </c>
    </row>
    <row r="45" spans="1:9" ht="30" x14ac:dyDescent="0.25">
      <c r="A45" s="340">
        <v>32</v>
      </c>
      <c r="B45" s="141" t="s">
        <v>422</v>
      </c>
      <c r="C45" s="360" t="s">
        <v>741</v>
      </c>
      <c r="D45" s="228">
        <v>43438</v>
      </c>
      <c r="E45" s="137" t="s">
        <v>415</v>
      </c>
      <c r="F45" s="137" t="s">
        <v>424</v>
      </c>
      <c r="G45" s="148">
        <v>700.01</v>
      </c>
      <c r="H45" s="137" t="s">
        <v>163</v>
      </c>
      <c r="I45" s="137" t="s">
        <v>403</v>
      </c>
    </row>
    <row r="46" spans="1:9" ht="30" x14ac:dyDescent="0.25">
      <c r="A46" s="340">
        <v>33</v>
      </c>
      <c r="B46" s="141" t="s">
        <v>422</v>
      </c>
      <c r="C46" s="360" t="s">
        <v>742</v>
      </c>
      <c r="D46" s="149">
        <v>43444</v>
      </c>
      <c r="E46" s="137" t="s">
        <v>415</v>
      </c>
      <c r="F46" s="137" t="s">
        <v>424</v>
      </c>
      <c r="G46" s="148">
        <v>1400.01</v>
      </c>
      <c r="H46" s="137" t="s">
        <v>163</v>
      </c>
      <c r="I46" s="137" t="s">
        <v>403</v>
      </c>
    </row>
    <row r="47" spans="1:9" x14ac:dyDescent="0.25">
      <c r="A47" s="340">
        <v>34</v>
      </c>
      <c r="B47" s="141" t="s">
        <v>422</v>
      </c>
      <c r="C47" s="360" t="s">
        <v>740</v>
      </c>
      <c r="D47" s="149">
        <v>43444</v>
      </c>
      <c r="E47" s="137" t="s">
        <v>415</v>
      </c>
      <c r="F47" s="137" t="s">
        <v>424</v>
      </c>
      <c r="G47" s="148">
        <v>110.02</v>
      </c>
      <c r="H47" s="137" t="s">
        <v>163</v>
      </c>
      <c r="I47" s="137" t="s">
        <v>403</v>
      </c>
    </row>
    <row r="48" spans="1:9" x14ac:dyDescent="0.25">
      <c r="A48" s="340">
        <v>35</v>
      </c>
      <c r="B48" s="137" t="s">
        <v>422</v>
      </c>
      <c r="C48" s="137" t="s">
        <v>861</v>
      </c>
      <c r="D48" s="149">
        <v>43515</v>
      </c>
      <c r="E48" s="137" t="s">
        <v>415</v>
      </c>
      <c r="F48" s="137" t="s">
        <v>424</v>
      </c>
      <c r="G48" s="148">
        <v>1382</v>
      </c>
      <c r="H48" s="137" t="s">
        <v>163</v>
      </c>
      <c r="I48" s="137" t="s">
        <v>403</v>
      </c>
    </row>
    <row r="49" spans="1:11" x14ac:dyDescent="0.25">
      <c r="A49" s="340">
        <v>36</v>
      </c>
      <c r="B49" s="137" t="s">
        <v>448</v>
      </c>
      <c r="C49" s="137" t="s">
        <v>864</v>
      </c>
      <c r="D49" s="149">
        <v>43801</v>
      </c>
      <c r="E49" s="137" t="s">
        <v>415</v>
      </c>
      <c r="F49" s="137" t="s">
        <v>424</v>
      </c>
      <c r="G49" s="148">
        <v>500</v>
      </c>
      <c r="H49" s="137" t="s">
        <v>163</v>
      </c>
      <c r="I49" s="137" t="s">
        <v>404</v>
      </c>
    </row>
    <row r="50" spans="1:11" x14ac:dyDescent="0.25">
      <c r="A50" s="340">
        <v>37</v>
      </c>
      <c r="B50" s="137" t="s">
        <v>448</v>
      </c>
      <c r="C50" s="137" t="s">
        <v>865</v>
      </c>
      <c r="D50" s="149">
        <v>43796</v>
      </c>
      <c r="E50" s="137" t="s">
        <v>415</v>
      </c>
      <c r="F50" s="137" t="s">
        <v>424</v>
      </c>
      <c r="G50" s="148">
        <v>879.8</v>
      </c>
      <c r="H50" s="137" t="s">
        <v>163</v>
      </c>
      <c r="I50" s="137" t="s">
        <v>404</v>
      </c>
    </row>
    <row r="51" spans="1:11" x14ac:dyDescent="0.25">
      <c r="A51" s="340">
        <v>38</v>
      </c>
      <c r="B51" s="137" t="s">
        <v>422</v>
      </c>
      <c r="C51" s="137" t="s">
        <v>866</v>
      </c>
      <c r="D51" s="149">
        <v>43795</v>
      </c>
      <c r="E51" s="137" t="s">
        <v>415</v>
      </c>
      <c r="F51" s="137" t="s">
        <v>424</v>
      </c>
      <c r="G51" s="148">
        <v>1503.01</v>
      </c>
      <c r="H51" s="137" t="s">
        <v>163</v>
      </c>
      <c r="I51" s="137" t="s">
        <v>403</v>
      </c>
    </row>
    <row r="52" spans="1:11" x14ac:dyDescent="0.25">
      <c r="A52" s="340">
        <v>39</v>
      </c>
      <c r="B52" s="137" t="s">
        <v>448</v>
      </c>
      <c r="C52" s="137" t="s">
        <v>939</v>
      </c>
      <c r="D52" s="149">
        <v>44152</v>
      </c>
      <c r="E52" s="137" t="s">
        <v>415</v>
      </c>
      <c r="F52" s="137" t="s">
        <v>424</v>
      </c>
      <c r="G52" s="148">
        <v>4000</v>
      </c>
      <c r="H52" s="137" t="s">
        <v>163</v>
      </c>
      <c r="I52" s="137" t="s">
        <v>404</v>
      </c>
    </row>
    <row r="53" spans="1:11" x14ac:dyDescent="0.25">
      <c r="A53" s="340">
        <v>40</v>
      </c>
      <c r="B53" s="137" t="s">
        <v>448</v>
      </c>
      <c r="C53" s="137" t="s">
        <v>941</v>
      </c>
      <c r="D53" s="149">
        <v>44152</v>
      </c>
      <c r="E53" s="137" t="s">
        <v>415</v>
      </c>
      <c r="F53" s="137" t="s">
        <v>424</v>
      </c>
      <c r="G53" s="148">
        <v>1100</v>
      </c>
      <c r="H53" s="137" t="s">
        <v>163</v>
      </c>
      <c r="I53" s="137" t="s">
        <v>404</v>
      </c>
    </row>
    <row r="54" spans="1:11" x14ac:dyDescent="0.25">
      <c r="A54" s="340">
        <v>41</v>
      </c>
      <c r="B54" s="137" t="s">
        <v>422</v>
      </c>
      <c r="C54" s="137" t="s">
        <v>940</v>
      </c>
      <c r="D54" s="149">
        <v>44167</v>
      </c>
      <c r="E54" s="137" t="s">
        <v>415</v>
      </c>
      <c r="F54" s="137" t="s">
        <v>424</v>
      </c>
      <c r="G54" s="148">
        <v>9000</v>
      </c>
      <c r="H54" s="137" t="s">
        <v>163</v>
      </c>
      <c r="I54" s="137" t="s">
        <v>403</v>
      </c>
    </row>
    <row r="55" spans="1:11" x14ac:dyDescent="0.25">
      <c r="A55" s="340">
        <v>42</v>
      </c>
      <c r="B55" s="137" t="s">
        <v>448</v>
      </c>
      <c r="C55" s="137" t="s">
        <v>942</v>
      </c>
      <c r="D55" s="149">
        <v>44168</v>
      </c>
      <c r="E55" s="137" t="s">
        <v>415</v>
      </c>
      <c r="F55" s="137" t="s">
        <v>424</v>
      </c>
      <c r="G55" s="148">
        <v>1500</v>
      </c>
      <c r="H55" s="137" t="s">
        <v>163</v>
      </c>
      <c r="I55" s="137" t="s">
        <v>404</v>
      </c>
    </row>
    <row r="56" spans="1:11" x14ac:dyDescent="0.25">
      <c r="A56" s="340">
        <v>43</v>
      </c>
      <c r="B56" s="137" t="s">
        <v>448</v>
      </c>
      <c r="C56" s="137" t="s">
        <v>943</v>
      </c>
      <c r="D56" s="149">
        <v>44167</v>
      </c>
      <c r="E56" s="137" t="s">
        <v>415</v>
      </c>
      <c r="F56" s="137" t="s">
        <v>424</v>
      </c>
      <c r="G56" s="148">
        <v>2900</v>
      </c>
      <c r="H56" s="137" t="s">
        <v>163</v>
      </c>
      <c r="I56" s="137" t="s">
        <v>404</v>
      </c>
    </row>
    <row r="57" spans="1:11" x14ac:dyDescent="0.25">
      <c r="A57" s="340">
        <v>44</v>
      </c>
      <c r="B57" s="137" t="s">
        <v>422</v>
      </c>
      <c r="C57" s="137" t="s">
        <v>954</v>
      </c>
      <c r="D57" s="149">
        <v>44180</v>
      </c>
      <c r="E57" s="137" t="s">
        <v>415</v>
      </c>
      <c r="F57" s="137" t="s">
        <v>424</v>
      </c>
      <c r="G57" s="148">
        <v>1100</v>
      </c>
      <c r="H57" s="137" t="s">
        <v>163</v>
      </c>
      <c r="I57" s="137" t="s">
        <v>403</v>
      </c>
    </row>
    <row r="58" spans="1:11" ht="30" x14ac:dyDescent="0.25">
      <c r="A58" s="340">
        <v>45</v>
      </c>
      <c r="B58" s="137" t="s">
        <v>448</v>
      </c>
      <c r="C58" s="141" t="s">
        <v>1056</v>
      </c>
      <c r="D58" s="137">
        <v>2020</v>
      </c>
      <c r="E58" s="137" t="s">
        <v>415</v>
      </c>
      <c r="F58" s="137" t="s">
        <v>424</v>
      </c>
      <c r="G58" s="148">
        <f>7*2482.76</f>
        <v>17379.32</v>
      </c>
      <c r="H58" s="137" t="s">
        <v>163</v>
      </c>
      <c r="I58" s="137" t="s">
        <v>404</v>
      </c>
      <c r="J58" s="13" t="s">
        <v>1054</v>
      </c>
      <c r="K58" s="46" t="s">
        <v>1170</v>
      </c>
    </row>
    <row r="59" spans="1:11" x14ac:dyDescent="0.25">
      <c r="A59" s="340">
        <v>46</v>
      </c>
      <c r="B59" s="137" t="s">
        <v>448</v>
      </c>
      <c r="C59" s="137" t="s">
        <v>1057</v>
      </c>
      <c r="D59" s="137">
        <v>2020</v>
      </c>
      <c r="E59" s="137" t="s">
        <v>415</v>
      </c>
      <c r="F59" s="137" t="s">
        <v>424</v>
      </c>
      <c r="G59" s="148">
        <f>25*970.47</f>
        <v>24261.75</v>
      </c>
      <c r="H59" s="137" t="s">
        <v>163</v>
      </c>
      <c r="I59" s="137" t="s">
        <v>404</v>
      </c>
      <c r="J59" s="13" t="s">
        <v>1054</v>
      </c>
      <c r="K59" s="46" t="s">
        <v>1170</v>
      </c>
    </row>
    <row r="60" spans="1:11" x14ac:dyDescent="0.25">
      <c r="A60" s="340">
        <v>47</v>
      </c>
      <c r="B60" s="137" t="s">
        <v>448</v>
      </c>
      <c r="C60" s="137" t="s">
        <v>1059</v>
      </c>
      <c r="D60" s="137">
        <v>2020</v>
      </c>
      <c r="E60" s="137" t="s">
        <v>415</v>
      </c>
      <c r="F60" s="137" t="s">
        <v>424</v>
      </c>
      <c r="G60" s="148">
        <f>6*3410</f>
        <v>20460</v>
      </c>
      <c r="H60" s="137" t="s">
        <v>163</v>
      </c>
      <c r="I60" s="137" t="s">
        <v>404</v>
      </c>
      <c r="J60" s="13" t="s">
        <v>1054</v>
      </c>
      <c r="K60" s="46" t="s">
        <v>1170</v>
      </c>
    </row>
    <row r="61" spans="1:11" x14ac:dyDescent="0.25">
      <c r="A61" s="340">
        <v>48</v>
      </c>
      <c r="B61" s="137" t="s">
        <v>448</v>
      </c>
      <c r="C61" s="137" t="s">
        <v>1060</v>
      </c>
      <c r="D61" s="137">
        <v>2020</v>
      </c>
      <c r="E61" s="137" t="s">
        <v>415</v>
      </c>
      <c r="F61" s="137" t="s">
        <v>424</v>
      </c>
      <c r="G61" s="148">
        <f>3*2479</f>
        <v>7437</v>
      </c>
      <c r="H61" s="137" t="s">
        <v>163</v>
      </c>
      <c r="I61" s="137" t="s">
        <v>404</v>
      </c>
      <c r="J61" s="13" t="s">
        <v>1054</v>
      </c>
      <c r="K61" s="46" t="s">
        <v>1170</v>
      </c>
    </row>
    <row r="62" spans="1:11" x14ac:dyDescent="0.25">
      <c r="A62" s="340">
        <v>49</v>
      </c>
      <c r="B62" s="137" t="s">
        <v>422</v>
      </c>
      <c r="C62" s="137" t="s">
        <v>1086</v>
      </c>
      <c r="D62" s="137">
        <v>2020</v>
      </c>
      <c r="E62" s="137" t="s">
        <v>415</v>
      </c>
      <c r="F62" s="137" t="s">
        <v>424</v>
      </c>
      <c r="G62" s="148">
        <v>9000</v>
      </c>
      <c r="H62" s="137" t="s">
        <v>163</v>
      </c>
      <c r="I62" s="137" t="s">
        <v>403</v>
      </c>
      <c r="J62" s="13"/>
    </row>
    <row r="63" spans="1:11" x14ac:dyDescent="0.25">
      <c r="A63" s="340">
        <v>50</v>
      </c>
      <c r="B63" s="137" t="s">
        <v>422</v>
      </c>
      <c r="C63" s="137" t="s">
        <v>1087</v>
      </c>
      <c r="D63" s="137">
        <v>2021</v>
      </c>
      <c r="E63" s="137" t="s">
        <v>415</v>
      </c>
      <c r="F63" s="137" t="s">
        <v>424</v>
      </c>
      <c r="G63" s="148">
        <v>18000</v>
      </c>
      <c r="H63" s="137" t="s">
        <v>163</v>
      </c>
      <c r="I63" s="137" t="s">
        <v>403</v>
      </c>
      <c r="J63" s="13"/>
    </row>
    <row r="64" spans="1:11" x14ac:dyDescent="0.25">
      <c r="A64" s="340">
        <v>51</v>
      </c>
      <c r="B64" s="137" t="s">
        <v>422</v>
      </c>
      <c r="C64" s="137" t="s">
        <v>1088</v>
      </c>
      <c r="D64" s="137">
        <v>2021</v>
      </c>
      <c r="E64" s="137" t="s">
        <v>415</v>
      </c>
      <c r="F64" s="137" t="s">
        <v>424</v>
      </c>
      <c r="G64" s="148">
        <v>10400</v>
      </c>
      <c r="H64" s="137" t="s">
        <v>163</v>
      </c>
      <c r="I64" s="137" t="s">
        <v>403</v>
      </c>
      <c r="J64" s="13"/>
    </row>
    <row r="65" spans="1:10" x14ac:dyDescent="0.25">
      <c r="A65" s="340">
        <v>52</v>
      </c>
      <c r="B65" s="137" t="s">
        <v>422</v>
      </c>
      <c r="C65" s="137" t="s">
        <v>1089</v>
      </c>
      <c r="D65" s="137">
        <v>2021</v>
      </c>
      <c r="E65" s="137" t="s">
        <v>415</v>
      </c>
      <c r="F65" s="137" t="s">
        <v>424</v>
      </c>
      <c r="G65" s="148">
        <v>10651</v>
      </c>
      <c r="H65" s="137" t="s">
        <v>163</v>
      </c>
      <c r="I65" s="137" t="s">
        <v>403</v>
      </c>
      <c r="J65" s="13"/>
    </row>
    <row r="66" spans="1:10" x14ac:dyDescent="0.25">
      <c r="A66" s="340">
        <v>53</v>
      </c>
      <c r="B66" s="137" t="s">
        <v>422</v>
      </c>
      <c r="C66" s="137" t="s">
        <v>1090</v>
      </c>
      <c r="D66" s="137">
        <v>2021</v>
      </c>
      <c r="E66" s="137" t="s">
        <v>415</v>
      </c>
      <c r="F66" s="137" t="s">
        <v>424</v>
      </c>
      <c r="G66" s="148">
        <v>3249</v>
      </c>
      <c r="H66" s="137" t="s">
        <v>163</v>
      </c>
      <c r="I66" s="137" t="s">
        <v>403</v>
      </c>
      <c r="J66" s="13"/>
    </row>
    <row r="67" spans="1:10" x14ac:dyDescent="0.25">
      <c r="A67" s="340">
        <v>54</v>
      </c>
      <c r="B67" s="137" t="s">
        <v>422</v>
      </c>
      <c r="C67" s="137" t="s">
        <v>1103</v>
      </c>
      <c r="D67" s="137">
        <v>2021</v>
      </c>
      <c r="E67" s="137" t="s">
        <v>415</v>
      </c>
      <c r="F67" s="137" t="s">
        <v>424</v>
      </c>
      <c r="G67" s="148">
        <v>11000</v>
      </c>
      <c r="H67" s="137" t="s">
        <v>163</v>
      </c>
      <c r="I67" s="137" t="s">
        <v>403</v>
      </c>
    </row>
    <row r="68" spans="1:10" x14ac:dyDescent="0.25">
      <c r="A68" s="340">
        <v>55</v>
      </c>
      <c r="B68" s="137" t="s">
        <v>448</v>
      </c>
      <c r="C68" s="137" t="s">
        <v>1104</v>
      </c>
      <c r="D68" s="137">
        <v>2021</v>
      </c>
      <c r="E68" s="137" t="s">
        <v>415</v>
      </c>
      <c r="F68" s="137" t="s">
        <v>424</v>
      </c>
      <c r="G68" s="148">
        <f>5*2999.97</f>
        <v>14999.849999999999</v>
      </c>
      <c r="H68" s="137" t="s">
        <v>163</v>
      </c>
      <c r="I68" s="137" t="s">
        <v>404</v>
      </c>
    </row>
    <row r="69" spans="1:10" x14ac:dyDescent="0.25">
      <c r="A69" s="340">
        <v>56</v>
      </c>
      <c r="B69" s="137" t="s">
        <v>422</v>
      </c>
      <c r="C69" s="137" t="s">
        <v>1105</v>
      </c>
      <c r="D69" s="137">
        <v>2021</v>
      </c>
      <c r="E69" s="137" t="s">
        <v>415</v>
      </c>
      <c r="F69" s="137" t="s">
        <v>424</v>
      </c>
      <c r="G69" s="148">
        <v>1318.18</v>
      </c>
      <c r="H69" s="137" t="s">
        <v>163</v>
      </c>
      <c r="I69" s="137" t="s">
        <v>403</v>
      </c>
    </row>
    <row r="70" spans="1:10" x14ac:dyDescent="0.25">
      <c r="A70" s="340">
        <v>57</v>
      </c>
      <c r="B70" s="137" t="s">
        <v>422</v>
      </c>
      <c r="C70" s="137" t="s">
        <v>1246</v>
      </c>
      <c r="D70" s="137">
        <v>2022</v>
      </c>
      <c r="E70" s="137" t="s">
        <v>415</v>
      </c>
      <c r="F70" s="137" t="s">
        <v>424</v>
      </c>
      <c r="G70" s="148">
        <v>12800</v>
      </c>
      <c r="H70" s="137" t="s">
        <v>163</v>
      </c>
      <c r="I70" s="137" t="s">
        <v>403</v>
      </c>
    </row>
    <row r="71" spans="1:10" ht="30" x14ac:dyDescent="0.25">
      <c r="A71" s="340">
        <v>58</v>
      </c>
      <c r="B71" s="137" t="s">
        <v>448</v>
      </c>
      <c r="C71" s="141" t="s">
        <v>1247</v>
      </c>
      <c r="D71" s="137">
        <v>2022</v>
      </c>
      <c r="E71" s="137" t="s">
        <v>415</v>
      </c>
      <c r="F71" s="137" t="s">
        <v>424</v>
      </c>
      <c r="G71" s="148">
        <v>2599</v>
      </c>
      <c r="H71" s="137" t="s">
        <v>163</v>
      </c>
      <c r="I71" s="137" t="s">
        <v>404</v>
      </c>
    </row>
    <row r="72" spans="1:10" x14ac:dyDescent="0.25">
      <c r="A72" s="340">
        <v>59</v>
      </c>
      <c r="B72" s="137" t="s">
        <v>422</v>
      </c>
      <c r="C72" s="137" t="s">
        <v>1248</v>
      </c>
      <c r="D72" s="137">
        <v>2022</v>
      </c>
      <c r="E72" s="137" t="s">
        <v>415</v>
      </c>
      <c r="F72" s="137" t="s">
        <v>424</v>
      </c>
      <c r="G72" s="148">
        <v>11988</v>
      </c>
      <c r="H72" s="137" t="s">
        <v>163</v>
      </c>
      <c r="I72" s="137" t="s">
        <v>403</v>
      </c>
    </row>
    <row r="73" spans="1:10" x14ac:dyDescent="0.25">
      <c r="A73" s="340">
        <v>60</v>
      </c>
      <c r="B73" s="137" t="s">
        <v>448</v>
      </c>
      <c r="C73" s="137" t="s">
        <v>1249</v>
      </c>
      <c r="D73" s="137">
        <v>2022</v>
      </c>
      <c r="E73" s="137" t="s">
        <v>415</v>
      </c>
      <c r="F73" s="137" t="s">
        <v>424</v>
      </c>
      <c r="G73" s="148">
        <v>5211.51</v>
      </c>
      <c r="H73" s="137" t="s">
        <v>163</v>
      </c>
      <c r="I73" s="137" t="s">
        <v>404</v>
      </c>
    </row>
    <row r="74" spans="1:10" x14ac:dyDescent="0.25">
      <c r="A74" s="340">
        <v>61</v>
      </c>
      <c r="B74" s="137" t="s">
        <v>448</v>
      </c>
      <c r="C74" s="137" t="s">
        <v>1250</v>
      </c>
      <c r="D74" s="137">
        <v>2022</v>
      </c>
      <c r="E74" s="137" t="s">
        <v>415</v>
      </c>
      <c r="F74" s="137" t="s">
        <v>424</v>
      </c>
      <c r="G74" s="148">
        <v>2528.88</v>
      </c>
      <c r="H74" s="137" t="s">
        <v>163</v>
      </c>
      <c r="I74" s="137" t="s">
        <v>404</v>
      </c>
    </row>
    <row r="75" spans="1:10" x14ac:dyDescent="0.25">
      <c r="A75" s="340">
        <v>62</v>
      </c>
      <c r="B75" s="137" t="s">
        <v>422</v>
      </c>
      <c r="C75" s="137" t="s">
        <v>1251</v>
      </c>
      <c r="D75" s="137">
        <v>2022</v>
      </c>
      <c r="E75" s="137" t="s">
        <v>415</v>
      </c>
      <c r="F75" s="137" t="s">
        <v>424</v>
      </c>
      <c r="G75" s="148">
        <v>1845</v>
      </c>
      <c r="H75" s="137" t="s">
        <v>163</v>
      </c>
      <c r="I75" s="137" t="s">
        <v>403</v>
      </c>
    </row>
    <row r="76" spans="1:10" x14ac:dyDescent="0.25">
      <c r="A76" s="340">
        <v>63</v>
      </c>
      <c r="B76" s="441" t="s">
        <v>422</v>
      </c>
      <c r="C76" s="441" t="s">
        <v>1374</v>
      </c>
      <c r="D76" s="441">
        <v>2022</v>
      </c>
      <c r="E76" s="441" t="s">
        <v>415</v>
      </c>
      <c r="F76" s="441" t="s">
        <v>424</v>
      </c>
      <c r="G76" s="451">
        <v>3601</v>
      </c>
      <c r="H76" s="441" t="s">
        <v>163</v>
      </c>
      <c r="I76" s="441" t="s">
        <v>403</v>
      </c>
    </row>
    <row r="77" spans="1:10" x14ac:dyDescent="0.25">
      <c r="A77" s="340">
        <v>64</v>
      </c>
      <c r="B77" s="441" t="s">
        <v>422</v>
      </c>
      <c r="C77" s="441" t="s">
        <v>1375</v>
      </c>
      <c r="D77" s="441">
        <v>2022</v>
      </c>
      <c r="E77" s="441" t="s">
        <v>415</v>
      </c>
      <c r="F77" s="441" t="s">
        <v>424</v>
      </c>
      <c r="G77" s="451">
        <v>7564.5</v>
      </c>
      <c r="H77" s="441" t="s">
        <v>163</v>
      </c>
      <c r="I77" s="441" t="s">
        <v>403</v>
      </c>
    </row>
    <row r="78" spans="1:10" ht="15.75" x14ac:dyDescent="0.25">
      <c r="A78" s="137"/>
      <c r="B78" s="389" t="s">
        <v>32</v>
      </c>
      <c r="C78" s="389"/>
      <c r="D78" s="389"/>
      <c r="E78" s="389"/>
      <c r="F78" s="389"/>
      <c r="G78" s="334">
        <f>SUM(G17:G77)</f>
        <v>306998.93</v>
      </c>
      <c r="H78" s="137"/>
      <c r="I78" s="137"/>
    </row>
    <row r="79" spans="1:10" ht="15.75" x14ac:dyDescent="0.25">
      <c r="F79" s="5" t="s">
        <v>406</v>
      </c>
      <c r="G79" s="327">
        <f>SUMIF(I17:I77,"s",G17:G77)</f>
        <v>154328.72999999998</v>
      </c>
    </row>
    <row r="80" spans="1:10" ht="15.75" x14ac:dyDescent="0.25">
      <c r="F80" s="5" t="s">
        <v>407</v>
      </c>
      <c r="G80" s="315">
        <f>SUMIF(I17:I77,"p",G17:G77)</f>
        <v>152670.20000000001</v>
      </c>
    </row>
    <row r="81" spans="2:7" x14ac:dyDescent="0.25">
      <c r="B81" s="44" t="s">
        <v>666</v>
      </c>
      <c r="F81" s="50" t="s">
        <v>408</v>
      </c>
      <c r="G81" s="315">
        <v>0</v>
      </c>
    </row>
    <row r="82" spans="2:7" x14ac:dyDescent="0.25">
      <c r="F82" s="50" t="s">
        <v>1032</v>
      </c>
      <c r="G82" s="315">
        <f>SUMIF(K17:K77,"zdalne",G17:G77)</f>
        <v>69538.070000000007</v>
      </c>
    </row>
  </sheetData>
  <mergeCells count="8">
    <mergeCell ref="B78:F78"/>
    <mergeCell ref="B2:H2"/>
    <mergeCell ref="B6:F6"/>
    <mergeCell ref="B11:F11"/>
    <mergeCell ref="A12:F12"/>
    <mergeCell ref="B14:H14"/>
    <mergeCell ref="A39:A41"/>
    <mergeCell ref="C39:C41"/>
  </mergeCells>
  <conditionalFormatting sqref="G5">
    <cfRule type="cellIs" dxfId="5" priority="1" operator="equal">
      <formula>0</formula>
    </cfRule>
  </conditionalFormatting>
  <pageMargins left="0.7" right="0.7" top="0.75" bottom="0.75" header="0.3" footer="0.3"/>
  <pageSetup paperSize="9" scale="67" orientation="landscape" verticalDpi="0" r:id="rId1"/>
  <rowBreaks count="1" manualBreakCount="1">
    <brk id="12" max="8" man="1"/>
  </rowBreaks>
  <colBreaks count="1" manualBreakCount="1">
    <brk id="9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0"/>
  </sheetPr>
  <dimension ref="A1:R114"/>
  <sheetViews>
    <sheetView topLeftCell="A40" workbookViewId="0">
      <selection activeCell="J22" sqref="J22"/>
    </sheetView>
  </sheetViews>
  <sheetFormatPr defaultColWidth="9" defaultRowHeight="15" x14ac:dyDescent="0.25"/>
  <cols>
    <col min="1" max="1" width="4.375" style="13" customWidth="1"/>
    <col min="2" max="2" width="20.75" style="11" bestFit="1" customWidth="1"/>
    <col min="3" max="3" width="27.375" style="11" bestFit="1" customWidth="1"/>
    <col min="4" max="4" width="9" style="13" customWidth="1"/>
    <col min="5" max="5" width="30.875" style="13" customWidth="1"/>
    <col min="6" max="6" width="26.125" style="13" customWidth="1"/>
    <col min="7" max="7" width="12.125" style="12" customWidth="1"/>
    <col min="8" max="8" width="12.25" style="13" customWidth="1"/>
    <col min="9" max="9" width="23.375" style="13" customWidth="1"/>
    <col min="10" max="10" width="9" style="13"/>
    <col min="11" max="18" width="14.125" style="46" customWidth="1"/>
    <col min="19" max="16384" width="9" style="13"/>
  </cols>
  <sheetData>
    <row r="1" spans="1:18" ht="60" x14ac:dyDescent="0.3">
      <c r="A1" s="133" t="s">
        <v>665</v>
      </c>
      <c r="K1" s="193" t="s">
        <v>650</v>
      </c>
      <c r="L1" s="193" t="s">
        <v>653</v>
      </c>
      <c r="M1" s="193" t="s">
        <v>421</v>
      </c>
      <c r="N1" s="193" t="s">
        <v>842</v>
      </c>
      <c r="O1" s="193" t="s">
        <v>843</v>
      </c>
      <c r="P1" s="193" t="s">
        <v>844</v>
      </c>
      <c r="Q1" s="193" t="s">
        <v>651</v>
      </c>
      <c r="R1" s="193" t="s">
        <v>654</v>
      </c>
    </row>
    <row r="2" spans="1:18" x14ac:dyDescent="0.25">
      <c r="B2" s="390" t="s">
        <v>409</v>
      </c>
      <c r="C2" s="390"/>
      <c r="D2" s="390"/>
      <c r="E2" s="390"/>
      <c r="F2" s="390"/>
      <c r="G2" s="390"/>
      <c r="H2" s="390"/>
      <c r="K2" s="194">
        <f>G17</f>
        <v>7002965.75</v>
      </c>
      <c r="L2" s="194">
        <f>G46</f>
        <v>89526.14</v>
      </c>
      <c r="M2" s="194">
        <f>G111</f>
        <v>180115.67</v>
      </c>
      <c r="N2" s="194">
        <f>G112</f>
        <v>132025.51</v>
      </c>
      <c r="O2" s="194">
        <f>G113</f>
        <v>48090.16</v>
      </c>
      <c r="P2" s="194">
        <v>0</v>
      </c>
      <c r="Q2" s="194"/>
      <c r="R2" s="194"/>
    </row>
    <row r="4" spans="1:18" s="11" customFormat="1" ht="30" x14ac:dyDescent="0.25">
      <c r="A4" s="323" t="s">
        <v>0</v>
      </c>
      <c r="B4" s="323" t="s">
        <v>1</v>
      </c>
      <c r="C4" s="323" t="s">
        <v>162</v>
      </c>
      <c r="D4" s="323" t="s">
        <v>68</v>
      </c>
      <c r="E4" s="323" t="s">
        <v>2</v>
      </c>
      <c r="F4" s="323" t="s">
        <v>410</v>
      </c>
      <c r="G4" s="324" t="s">
        <v>4</v>
      </c>
      <c r="H4" s="323" t="s">
        <v>3</v>
      </c>
      <c r="I4" s="341" t="s">
        <v>69</v>
      </c>
      <c r="J4" s="13"/>
      <c r="K4" s="46"/>
      <c r="L4" s="46"/>
      <c r="M4" s="46"/>
      <c r="N4" s="46"/>
      <c r="O4" s="46"/>
      <c r="P4" s="46"/>
      <c r="Q4" s="46"/>
      <c r="R4" s="46"/>
    </row>
    <row r="5" spans="1:18" x14ac:dyDescent="0.25">
      <c r="A5" s="137">
        <v>1</v>
      </c>
      <c r="B5" s="141" t="s">
        <v>591</v>
      </c>
      <c r="C5" s="141"/>
      <c r="D5" s="137"/>
      <c r="E5" s="137" t="s">
        <v>1376</v>
      </c>
      <c r="F5" s="137" t="s">
        <v>424</v>
      </c>
      <c r="G5" s="342">
        <v>917047.28</v>
      </c>
      <c r="H5" s="137" t="s">
        <v>9</v>
      </c>
      <c r="I5" s="137"/>
    </row>
    <row r="6" spans="1:18" ht="30" x14ac:dyDescent="0.25">
      <c r="A6" s="137">
        <v>2</v>
      </c>
      <c r="B6" s="141" t="s">
        <v>592</v>
      </c>
      <c r="C6" s="141"/>
      <c r="D6" s="137"/>
      <c r="E6" s="137" t="s">
        <v>593</v>
      </c>
      <c r="F6" s="137" t="s">
        <v>424</v>
      </c>
      <c r="G6" s="342">
        <v>1084957.3500000001</v>
      </c>
      <c r="H6" s="137" t="s">
        <v>9</v>
      </c>
      <c r="I6" s="137"/>
    </row>
    <row r="7" spans="1:18" x14ac:dyDescent="0.25">
      <c r="A7" s="137">
        <v>3</v>
      </c>
      <c r="B7" s="141" t="s">
        <v>591</v>
      </c>
      <c r="C7" s="141"/>
      <c r="D7" s="137"/>
      <c r="E7" s="137" t="s">
        <v>594</v>
      </c>
      <c r="F7" s="137" t="s">
        <v>424</v>
      </c>
      <c r="G7" s="342">
        <v>1394722.12</v>
      </c>
      <c r="H7" s="137" t="s">
        <v>9</v>
      </c>
      <c r="I7" s="137"/>
    </row>
    <row r="8" spans="1:18" x14ac:dyDescent="0.25">
      <c r="A8" s="137">
        <v>4</v>
      </c>
      <c r="B8" s="141" t="s">
        <v>37</v>
      </c>
      <c r="C8" s="141"/>
      <c r="D8" s="137"/>
      <c r="E8" s="137" t="s">
        <v>594</v>
      </c>
      <c r="F8" s="137" t="s">
        <v>413</v>
      </c>
      <c r="G8" s="148">
        <v>16783</v>
      </c>
      <c r="H8" s="137" t="s">
        <v>9</v>
      </c>
      <c r="I8" s="137"/>
    </row>
    <row r="9" spans="1:18" x14ac:dyDescent="0.25">
      <c r="A9" s="137">
        <v>5</v>
      </c>
      <c r="B9" s="141" t="s">
        <v>590</v>
      </c>
      <c r="C9" s="141"/>
      <c r="D9" s="137"/>
      <c r="E9" s="137" t="s">
        <v>594</v>
      </c>
      <c r="F9" s="137" t="s">
        <v>413</v>
      </c>
      <c r="G9" s="342">
        <v>8159.41</v>
      </c>
      <c r="H9" s="137" t="s">
        <v>9</v>
      </c>
      <c r="I9" s="137"/>
    </row>
    <row r="10" spans="1:18" x14ac:dyDescent="0.25">
      <c r="A10" s="137">
        <v>6</v>
      </c>
      <c r="B10" s="141" t="s">
        <v>591</v>
      </c>
      <c r="C10" s="141"/>
      <c r="D10" s="137"/>
      <c r="E10" s="137" t="s">
        <v>1241</v>
      </c>
      <c r="F10" s="137"/>
      <c r="G10" s="237">
        <v>1034576.55</v>
      </c>
      <c r="H10" s="137" t="s">
        <v>9</v>
      </c>
      <c r="I10" s="137"/>
    </row>
    <row r="11" spans="1:18" x14ac:dyDescent="0.25">
      <c r="A11" s="137">
        <v>7</v>
      </c>
      <c r="B11" s="141" t="s">
        <v>591</v>
      </c>
      <c r="C11" s="141"/>
      <c r="D11" s="137"/>
      <c r="E11" s="137" t="s">
        <v>595</v>
      </c>
      <c r="F11" s="137" t="s">
        <v>424</v>
      </c>
      <c r="G11" s="342">
        <v>2454070.19</v>
      </c>
      <c r="H11" s="137" t="s">
        <v>9</v>
      </c>
      <c r="I11" s="137"/>
    </row>
    <row r="12" spans="1:18" x14ac:dyDescent="0.25">
      <c r="A12" s="137">
        <v>8</v>
      </c>
      <c r="B12" s="141" t="s">
        <v>37</v>
      </c>
      <c r="C12" s="141"/>
      <c r="D12" s="137">
        <v>2014</v>
      </c>
      <c r="E12" s="137" t="s">
        <v>1241</v>
      </c>
      <c r="F12" s="137" t="s">
        <v>413</v>
      </c>
      <c r="G12" s="148">
        <v>17397.810000000001</v>
      </c>
      <c r="H12" s="137" t="s">
        <v>9</v>
      </c>
      <c r="I12" s="137"/>
    </row>
    <row r="13" spans="1:18" x14ac:dyDescent="0.25">
      <c r="A13" s="137">
        <v>9</v>
      </c>
      <c r="B13" s="141" t="s">
        <v>37</v>
      </c>
      <c r="C13" s="141"/>
      <c r="D13" s="137">
        <v>2009</v>
      </c>
      <c r="E13" s="137" t="s">
        <v>596</v>
      </c>
      <c r="F13" s="137" t="s">
        <v>10</v>
      </c>
      <c r="G13" s="148">
        <v>30000</v>
      </c>
      <c r="H13" s="137" t="s">
        <v>9</v>
      </c>
      <c r="I13" s="137"/>
    </row>
    <row r="14" spans="1:18" x14ac:dyDescent="0.25">
      <c r="A14" s="137">
        <v>10</v>
      </c>
      <c r="B14" s="141" t="s">
        <v>37</v>
      </c>
      <c r="C14" s="141"/>
      <c r="D14" s="137"/>
      <c r="E14" s="137" t="s">
        <v>1376</v>
      </c>
      <c r="F14" s="137" t="s">
        <v>413</v>
      </c>
      <c r="G14" s="148">
        <v>16872.53</v>
      </c>
      <c r="H14" s="137" t="s">
        <v>9</v>
      </c>
      <c r="I14" s="137"/>
    </row>
    <row r="15" spans="1:18" x14ac:dyDescent="0.25">
      <c r="A15" s="137">
        <v>11</v>
      </c>
      <c r="B15" s="141" t="s">
        <v>37</v>
      </c>
      <c r="C15" s="141"/>
      <c r="D15" s="137">
        <v>2017</v>
      </c>
      <c r="E15" s="137" t="s">
        <v>595</v>
      </c>
      <c r="F15" s="137" t="s">
        <v>413</v>
      </c>
      <c r="G15" s="148">
        <v>19979.509999999998</v>
      </c>
      <c r="H15" s="137" t="s">
        <v>9</v>
      </c>
      <c r="I15" s="137"/>
    </row>
    <row r="16" spans="1:18" x14ac:dyDescent="0.25">
      <c r="A16" s="137">
        <v>12</v>
      </c>
      <c r="B16" s="137" t="s">
        <v>953</v>
      </c>
      <c r="C16" s="137"/>
      <c r="D16" s="336" t="s">
        <v>946</v>
      </c>
      <c r="E16" s="137" t="s">
        <v>595</v>
      </c>
      <c r="F16" s="137" t="s">
        <v>413</v>
      </c>
      <c r="G16" s="148">
        <v>8400</v>
      </c>
      <c r="H16" s="137" t="s">
        <v>9</v>
      </c>
      <c r="I16" s="137"/>
    </row>
    <row r="17" spans="1:9" x14ac:dyDescent="0.25">
      <c r="A17" s="137"/>
      <c r="B17" s="385" t="s">
        <v>411</v>
      </c>
      <c r="C17" s="385"/>
      <c r="D17" s="385"/>
      <c r="E17" s="385"/>
      <c r="F17" s="385"/>
      <c r="G17" s="151">
        <f>SUM(G5:G16)</f>
        <v>7002965.75</v>
      </c>
      <c r="H17" s="137"/>
      <c r="I17" s="137"/>
    </row>
    <row r="18" spans="1:9" x14ac:dyDescent="0.25">
      <c r="A18" s="137">
        <v>13</v>
      </c>
      <c r="B18" s="141" t="s">
        <v>454</v>
      </c>
      <c r="C18" s="141" t="s">
        <v>597</v>
      </c>
      <c r="D18" s="137">
        <v>2009</v>
      </c>
      <c r="E18" s="137" t="s">
        <v>595</v>
      </c>
      <c r="F18" s="137" t="s">
        <v>413</v>
      </c>
      <c r="G18" s="148">
        <v>5722</v>
      </c>
      <c r="H18" s="137" t="s">
        <v>9</v>
      </c>
      <c r="I18" s="137"/>
    </row>
    <row r="19" spans="1:9" x14ac:dyDescent="0.25">
      <c r="A19" s="137">
        <v>14</v>
      </c>
      <c r="B19" s="141" t="s">
        <v>454</v>
      </c>
      <c r="C19" s="141" t="s">
        <v>599</v>
      </c>
      <c r="D19" s="137">
        <v>2007</v>
      </c>
      <c r="E19" s="137" t="s">
        <v>1376</v>
      </c>
      <c r="F19" s="137" t="s">
        <v>413</v>
      </c>
      <c r="G19" s="148">
        <v>1500</v>
      </c>
      <c r="H19" s="137" t="s">
        <v>9</v>
      </c>
      <c r="I19" s="137"/>
    </row>
    <row r="20" spans="1:9" x14ac:dyDescent="0.25">
      <c r="A20" s="137">
        <v>15</v>
      </c>
      <c r="B20" s="141" t="s">
        <v>454</v>
      </c>
      <c r="C20" s="141" t="s">
        <v>685</v>
      </c>
      <c r="D20" s="137">
        <v>2017</v>
      </c>
      <c r="E20" s="137" t="s">
        <v>596</v>
      </c>
      <c r="F20" s="137" t="s">
        <v>413</v>
      </c>
      <c r="G20" s="148">
        <v>1230</v>
      </c>
      <c r="H20" s="137" t="s">
        <v>9</v>
      </c>
      <c r="I20" s="137"/>
    </row>
    <row r="21" spans="1:9" x14ac:dyDescent="0.25">
      <c r="A21" s="137">
        <v>16</v>
      </c>
      <c r="B21" s="141" t="s">
        <v>454</v>
      </c>
      <c r="C21" s="141" t="s">
        <v>686</v>
      </c>
      <c r="D21" s="137">
        <v>2015</v>
      </c>
      <c r="E21" s="137" t="s">
        <v>595</v>
      </c>
      <c r="F21" s="137" t="s">
        <v>413</v>
      </c>
      <c r="G21" s="148">
        <v>1100</v>
      </c>
      <c r="H21" s="137" t="s">
        <v>9</v>
      </c>
      <c r="I21" s="137"/>
    </row>
    <row r="22" spans="1:9" ht="30" x14ac:dyDescent="0.25">
      <c r="A22" s="137">
        <v>17</v>
      </c>
      <c r="B22" s="141" t="s">
        <v>454</v>
      </c>
      <c r="C22" s="141" t="s">
        <v>749</v>
      </c>
      <c r="D22" s="149" t="s">
        <v>832</v>
      </c>
      <c r="E22" s="137" t="s">
        <v>595</v>
      </c>
      <c r="F22" s="137" t="s">
        <v>413</v>
      </c>
      <c r="G22" s="148">
        <v>1749</v>
      </c>
      <c r="H22" s="137" t="s">
        <v>9</v>
      </c>
      <c r="I22" s="137"/>
    </row>
    <row r="23" spans="1:9" ht="30" x14ac:dyDescent="0.25">
      <c r="A23" s="137">
        <v>18</v>
      </c>
      <c r="B23" s="141" t="s">
        <v>454</v>
      </c>
      <c r="C23" s="141" t="s">
        <v>750</v>
      </c>
      <c r="D23" s="149" t="s">
        <v>832</v>
      </c>
      <c r="E23" s="137" t="s">
        <v>595</v>
      </c>
      <c r="F23" s="137" t="s">
        <v>413</v>
      </c>
      <c r="G23" s="148">
        <v>5499</v>
      </c>
      <c r="H23" s="137" t="s">
        <v>9</v>
      </c>
      <c r="I23" s="137"/>
    </row>
    <row r="24" spans="1:9" ht="30" x14ac:dyDescent="0.25">
      <c r="A24" s="137">
        <v>19</v>
      </c>
      <c r="B24" s="141" t="s">
        <v>454</v>
      </c>
      <c r="C24" s="141" t="s">
        <v>751</v>
      </c>
      <c r="D24" s="149" t="s">
        <v>832</v>
      </c>
      <c r="E24" s="137" t="s">
        <v>595</v>
      </c>
      <c r="F24" s="137" t="s">
        <v>413</v>
      </c>
      <c r="G24" s="148">
        <v>449</v>
      </c>
      <c r="H24" s="137" t="s">
        <v>9</v>
      </c>
      <c r="I24" s="137"/>
    </row>
    <row r="25" spans="1:9" ht="30" x14ac:dyDescent="0.25">
      <c r="A25" s="137">
        <v>20</v>
      </c>
      <c r="B25" s="141" t="s">
        <v>454</v>
      </c>
      <c r="C25" s="141" t="s">
        <v>752</v>
      </c>
      <c r="D25" s="149" t="s">
        <v>833</v>
      </c>
      <c r="E25" s="137" t="s">
        <v>598</v>
      </c>
      <c r="F25" s="137" t="s">
        <v>413</v>
      </c>
      <c r="G25" s="148">
        <v>1180</v>
      </c>
      <c r="H25" s="137" t="s">
        <v>9</v>
      </c>
      <c r="I25" s="137"/>
    </row>
    <row r="26" spans="1:9" x14ac:dyDescent="0.25">
      <c r="A26" s="137">
        <v>21</v>
      </c>
      <c r="B26" s="141" t="s">
        <v>454</v>
      </c>
      <c r="C26" s="141" t="s">
        <v>753</v>
      </c>
      <c r="D26" s="149" t="s">
        <v>833</v>
      </c>
      <c r="E26" s="137" t="s">
        <v>598</v>
      </c>
      <c r="F26" s="137" t="s">
        <v>413</v>
      </c>
      <c r="G26" s="148">
        <v>890</v>
      </c>
      <c r="H26" s="137" t="s">
        <v>9</v>
      </c>
      <c r="I26" s="137"/>
    </row>
    <row r="27" spans="1:9" x14ac:dyDescent="0.25">
      <c r="A27" s="137">
        <v>22</v>
      </c>
      <c r="B27" s="141" t="s">
        <v>454</v>
      </c>
      <c r="C27" s="141" t="s">
        <v>753</v>
      </c>
      <c r="D27" s="149" t="s">
        <v>833</v>
      </c>
      <c r="E27" s="137" t="s">
        <v>594</v>
      </c>
      <c r="F27" s="137" t="s">
        <v>413</v>
      </c>
      <c r="G27" s="148">
        <v>890</v>
      </c>
      <c r="H27" s="137" t="s">
        <v>9</v>
      </c>
      <c r="I27" s="137"/>
    </row>
    <row r="28" spans="1:9" x14ac:dyDescent="0.25">
      <c r="A28" s="137">
        <v>23</v>
      </c>
      <c r="B28" s="141" t="s">
        <v>454</v>
      </c>
      <c r="C28" s="141" t="s">
        <v>754</v>
      </c>
      <c r="D28" s="149" t="s">
        <v>833</v>
      </c>
      <c r="E28" s="137" t="s">
        <v>595</v>
      </c>
      <c r="F28" s="137" t="s">
        <v>413</v>
      </c>
      <c r="G28" s="148">
        <v>230</v>
      </c>
      <c r="H28" s="137" t="s">
        <v>9</v>
      </c>
      <c r="I28" s="137"/>
    </row>
    <row r="29" spans="1:9" x14ac:dyDescent="0.25">
      <c r="A29" s="137">
        <v>24</v>
      </c>
      <c r="B29" s="141" t="s">
        <v>454</v>
      </c>
      <c r="C29" s="141" t="s">
        <v>1156</v>
      </c>
      <c r="D29" s="149">
        <v>44176</v>
      </c>
      <c r="E29" s="137" t="s">
        <v>595</v>
      </c>
      <c r="F29" s="137" t="s">
        <v>413</v>
      </c>
      <c r="G29" s="148">
        <v>1291.46</v>
      </c>
      <c r="H29" s="137" t="s">
        <v>9</v>
      </c>
      <c r="I29" s="137"/>
    </row>
    <row r="30" spans="1:9" x14ac:dyDescent="0.25">
      <c r="A30" s="137">
        <v>25</v>
      </c>
      <c r="B30" s="141" t="s">
        <v>454</v>
      </c>
      <c r="C30" s="141" t="s">
        <v>1157</v>
      </c>
      <c r="D30" s="149">
        <v>44439</v>
      </c>
      <c r="E30" s="137" t="s">
        <v>594</v>
      </c>
      <c r="F30" s="137" t="s">
        <v>413</v>
      </c>
      <c r="G30" s="148">
        <v>5028.25</v>
      </c>
      <c r="H30" s="137" t="s">
        <v>9</v>
      </c>
      <c r="I30" s="137"/>
    </row>
    <row r="31" spans="1:9" x14ac:dyDescent="0.25">
      <c r="A31" s="137">
        <v>26</v>
      </c>
      <c r="B31" s="141" t="s">
        <v>454</v>
      </c>
      <c r="C31" s="141" t="s">
        <v>1377</v>
      </c>
      <c r="D31" s="149">
        <v>45055</v>
      </c>
      <c r="E31" s="137" t="s">
        <v>595</v>
      </c>
      <c r="F31" s="137" t="s">
        <v>413</v>
      </c>
      <c r="G31" s="148">
        <v>750</v>
      </c>
      <c r="H31" s="137" t="s">
        <v>1378</v>
      </c>
      <c r="I31" s="137"/>
    </row>
    <row r="32" spans="1:9" x14ac:dyDescent="0.25">
      <c r="A32" s="137">
        <v>27</v>
      </c>
      <c r="B32" s="141" t="s">
        <v>454</v>
      </c>
      <c r="C32" s="141" t="s">
        <v>1379</v>
      </c>
      <c r="D32" s="149">
        <v>45202</v>
      </c>
      <c r="E32" s="137" t="s">
        <v>595</v>
      </c>
      <c r="F32" s="137" t="s">
        <v>413</v>
      </c>
      <c r="G32" s="148">
        <v>3190.01</v>
      </c>
      <c r="H32" s="137" t="s">
        <v>1378</v>
      </c>
      <c r="I32" s="137"/>
    </row>
    <row r="33" spans="1:9" x14ac:dyDescent="0.25">
      <c r="A33" s="137">
        <v>28</v>
      </c>
      <c r="B33" s="141" t="s">
        <v>454</v>
      </c>
      <c r="C33" s="141" t="s">
        <v>1380</v>
      </c>
      <c r="D33" s="149">
        <v>45202</v>
      </c>
      <c r="E33" s="137" t="s">
        <v>595</v>
      </c>
      <c r="F33" s="137" t="s">
        <v>413</v>
      </c>
      <c r="G33" s="148">
        <v>3094.07</v>
      </c>
      <c r="H33" s="137" t="s">
        <v>1378</v>
      </c>
      <c r="I33" s="137"/>
    </row>
    <row r="34" spans="1:9" x14ac:dyDescent="0.25">
      <c r="A34" s="137">
        <v>29</v>
      </c>
      <c r="B34" s="141" t="s">
        <v>454</v>
      </c>
      <c r="C34" s="141" t="s">
        <v>1381</v>
      </c>
      <c r="D34" s="149">
        <v>45243</v>
      </c>
      <c r="E34" s="137" t="s">
        <v>598</v>
      </c>
      <c r="F34" s="137" t="s">
        <v>413</v>
      </c>
      <c r="G34" s="148">
        <v>7280.76</v>
      </c>
      <c r="H34" s="137" t="s">
        <v>9</v>
      </c>
      <c r="I34" s="137"/>
    </row>
    <row r="35" spans="1:9" x14ac:dyDescent="0.25">
      <c r="A35" s="137">
        <v>30</v>
      </c>
      <c r="B35" s="141" t="s">
        <v>454</v>
      </c>
      <c r="C35" s="141" t="s">
        <v>1381</v>
      </c>
      <c r="D35" s="149">
        <v>45243</v>
      </c>
      <c r="E35" s="137" t="s">
        <v>1376</v>
      </c>
      <c r="F35" s="137" t="s">
        <v>413</v>
      </c>
      <c r="G35" s="148">
        <v>5386.31</v>
      </c>
      <c r="H35" s="137" t="s">
        <v>9</v>
      </c>
      <c r="I35" s="137"/>
    </row>
    <row r="36" spans="1:9" x14ac:dyDescent="0.25">
      <c r="A36" s="137">
        <v>31</v>
      </c>
      <c r="B36" s="141" t="s">
        <v>454</v>
      </c>
      <c r="C36" s="141" t="s">
        <v>1381</v>
      </c>
      <c r="D36" s="149">
        <v>45243</v>
      </c>
      <c r="E36" s="137" t="s">
        <v>596</v>
      </c>
      <c r="F36" s="137" t="s">
        <v>413</v>
      </c>
      <c r="G36" s="148">
        <v>7280.76</v>
      </c>
      <c r="H36" s="137" t="s">
        <v>9</v>
      </c>
      <c r="I36" s="137"/>
    </row>
    <row r="37" spans="1:9" x14ac:dyDescent="0.25">
      <c r="A37" s="137">
        <v>32</v>
      </c>
      <c r="B37" s="141" t="s">
        <v>454</v>
      </c>
      <c r="C37" s="141" t="s">
        <v>1381</v>
      </c>
      <c r="D37" s="149">
        <v>45287</v>
      </c>
      <c r="E37" s="137" t="s">
        <v>1241</v>
      </c>
      <c r="F37" s="137" t="s">
        <v>413</v>
      </c>
      <c r="G37" s="148">
        <v>5369.25</v>
      </c>
      <c r="H37" s="137" t="s">
        <v>9</v>
      </c>
      <c r="I37" s="137"/>
    </row>
    <row r="38" spans="1:9" x14ac:dyDescent="0.25">
      <c r="A38" s="137">
        <v>33</v>
      </c>
      <c r="B38" s="141" t="s">
        <v>454</v>
      </c>
      <c r="C38" s="141" t="s">
        <v>1381</v>
      </c>
      <c r="D38" s="149">
        <v>45287</v>
      </c>
      <c r="E38" s="137" t="s">
        <v>593</v>
      </c>
      <c r="F38" s="137" t="s">
        <v>413</v>
      </c>
      <c r="G38" s="148">
        <v>5369.25</v>
      </c>
      <c r="H38" s="137" t="s">
        <v>9</v>
      </c>
      <c r="I38" s="137"/>
    </row>
    <row r="39" spans="1:9" x14ac:dyDescent="0.25">
      <c r="A39" s="137">
        <v>34</v>
      </c>
      <c r="B39" s="141" t="s">
        <v>454</v>
      </c>
      <c r="C39" s="141" t="s">
        <v>1382</v>
      </c>
      <c r="D39" s="149">
        <v>45237</v>
      </c>
      <c r="E39" s="137" t="s">
        <v>595</v>
      </c>
      <c r="F39" s="137" t="s">
        <v>413</v>
      </c>
      <c r="G39" s="148">
        <v>3180.01</v>
      </c>
      <c r="H39" s="137" t="s">
        <v>1378</v>
      </c>
      <c r="I39" s="137"/>
    </row>
    <row r="40" spans="1:9" x14ac:dyDescent="0.25">
      <c r="A40" s="137">
        <v>35</v>
      </c>
      <c r="B40" s="141" t="s">
        <v>454</v>
      </c>
      <c r="C40" s="141" t="s">
        <v>1383</v>
      </c>
      <c r="D40" s="149">
        <v>45237</v>
      </c>
      <c r="E40" s="137" t="s">
        <v>595</v>
      </c>
      <c r="F40" s="137" t="s">
        <v>413</v>
      </c>
      <c r="G40" s="148">
        <v>603</v>
      </c>
      <c r="H40" s="137" t="s">
        <v>1378</v>
      </c>
      <c r="I40" s="137"/>
    </row>
    <row r="41" spans="1:9" x14ac:dyDescent="0.25">
      <c r="A41" s="137">
        <v>36</v>
      </c>
      <c r="B41" s="141" t="s">
        <v>454</v>
      </c>
      <c r="C41" s="141" t="s">
        <v>1384</v>
      </c>
      <c r="D41" s="149">
        <v>45202</v>
      </c>
      <c r="E41" s="137" t="s">
        <v>595</v>
      </c>
      <c r="F41" s="137" t="s">
        <v>413</v>
      </c>
      <c r="G41" s="148">
        <v>957.56</v>
      </c>
      <c r="H41" s="137" t="s">
        <v>1378</v>
      </c>
      <c r="I41" s="137"/>
    </row>
    <row r="42" spans="1:9" x14ac:dyDescent="0.25">
      <c r="A42" s="137">
        <v>37</v>
      </c>
      <c r="B42" s="141" t="s">
        <v>454</v>
      </c>
      <c r="C42" s="141" t="s">
        <v>1385</v>
      </c>
      <c r="D42" s="149">
        <v>45055</v>
      </c>
      <c r="E42" s="137" t="s">
        <v>595</v>
      </c>
      <c r="F42" s="137" t="s">
        <v>413</v>
      </c>
      <c r="G42" s="148">
        <v>520</v>
      </c>
      <c r="H42" s="137" t="s">
        <v>1378</v>
      </c>
      <c r="I42" s="137"/>
    </row>
    <row r="43" spans="1:9" x14ac:dyDescent="0.25">
      <c r="A43" s="137">
        <v>38</v>
      </c>
      <c r="B43" s="141" t="s">
        <v>454</v>
      </c>
      <c r="C43" s="141" t="s">
        <v>755</v>
      </c>
      <c r="D43" s="149" t="s">
        <v>832</v>
      </c>
      <c r="E43" s="137" t="s">
        <v>594</v>
      </c>
      <c r="F43" s="137" t="s">
        <v>413</v>
      </c>
      <c r="G43" s="148">
        <v>749</v>
      </c>
      <c r="H43" s="137" t="s">
        <v>9</v>
      </c>
      <c r="I43" s="137"/>
    </row>
    <row r="44" spans="1:9" x14ac:dyDescent="0.25">
      <c r="A44" s="137">
        <v>39</v>
      </c>
      <c r="B44" s="137" t="s">
        <v>454</v>
      </c>
      <c r="C44" s="137" t="s">
        <v>952</v>
      </c>
      <c r="D44" s="336" t="s">
        <v>949</v>
      </c>
      <c r="E44" s="137" t="s">
        <v>595</v>
      </c>
      <c r="F44" s="137" t="s">
        <v>413</v>
      </c>
      <c r="G44" s="148">
        <v>9911.34</v>
      </c>
      <c r="H44" s="137" t="s">
        <v>9</v>
      </c>
      <c r="I44" s="137"/>
    </row>
    <row r="45" spans="1:9" x14ac:dyDescent="0.25">
      <c r="A45" s="137">
        <v>40</v>
      </c>
      <c r="B45" s="141" t="s">
        <v>454</v>
      </c>
      <c r="C45" s="141" t="s">
        <v>1407</v>
      </c>
      <c r="D45" s="149">
        <v>45436</v>
      </c>
      <c r="E45" s="137" t="s">
        <v>595</v>
      </c>
      <c r="F45" s="137" t="s">
        <v>413</v>
      </c>
      <c r="G45" s="148">
        <v>9126.11</v>
      </c>
      <c r="H45" s="137" t="s">
        <v>9</v>
      </c>
      <c r="I45" s="137"/>
    </row>
    <row r="46" spans="1:9" x14ac:dyDescent="0.25">
      <c r="A46" s="137"/>
      <c r="B46" s="385" t="s">
        <v>420</v>
      </c>
      <c r="C46" s="385"/>
      <c r="D46" s="385"/>
      <c r="E46" s="385"/>
      <c r="F46" s="385"/>
      <c r="G46" s="151">
        <f>SUM(G18:G45)</f>
        <v>89526.14</v>
      </c>
      <c r="H46" s="137"/>
      <c r="I46" s="137"/>
    </row>
    <row r="47" spans="1:9" ht="15.75" x14ac:dyDescent="0.25">
      <c r="A47" s="383" t="s">
        <v>32</v>
      </c>
      <c r="B47" s="383"/>
      <c r="C47" s="383"/>
      <c r="D47" s="383"/>
      <c r="E47" s="383"/>
      <c r="F47" s="383"/>
      <c r="G47" s="192">
        <f>SUM(G46,G17)</f>
        <v>7092491.8899999997</v>
      </c>
      <c r="H47" s="8"/>
      <c r="I47" s="8"/>
    </row>
    <row r="48" spans="1:9" ht="15.75" x14ac:dyDescent="0.25">
      <c r="A48" s="15"/>
      <c r="B48" s="15"/>
      <c r="C48" s="15"/>
      <c r="D48" s="15"/>
      <c r="E48" s="15"/>
      <c r="F48" s="15"/>
      <c r="G48" s="16"/>
    </row>
    <row r="49" spans="1:10" x14ac:dyDescent="0.25">
      <c r="B49" s="390" t="s">
        <v>421</v>
      </c>
      <c r="C49" s="390"/>
      <c r="D49" s="390"/>
      <c r="E49" s="390"/>
      <c r="F49" s="390"/>
      <c r="G49" s="390"/>
      <c r="H49" s="390"/>
    </row>
    <row r="50" spans="1:10" ht="30" x14ac:dyDescent="0.25">
      <c r="A50" s="323" t="s">
        <v>0</v>
      </c>
      <c r="B50" s="323" t="s">
        <v>1</v>
      </c>
      <c r="C50" s="323" t="s">
        <v>162</v>
      </c>
      <c r="D50" s="323" t="s">
        <v>68</v>
      </c>
      <c r="E50" s="323" t="s">
        <v>2</v>
      </c>
      <c r="F50" s="323" t="s">
        <v>410</v>
      </c>
      <c r="G50" s="324" t="s">
        <v>4</v>
      </c>
      <c r="H50" s="323" t="s">
        <v>3</v>
      </c>
      <c r="I50" s="123" t="s">
        <v>405</v>
      </c>
      <c r="J50" s="44" t="s">
        <v>656</v>
      </c>
    </row>
    <row r="51" spans="1:10" x14ac:dyDescent="0.25">
      <c r="A51" s="137">
        <v>41</v>
      </c>
      <c r="B51" s="141" t="s">
        <v>448</v>
      </c>
      <c r="C51" s="141" t="s">
        <v>600</v>
      </c>
      <c r="D51" s="137">
        <v>2012</v>
      </c>
      <c r="E51" s="137" t="s">
        <v>1241</v>
      </c>
      <c r="F51" s="137" t="s">
        <v>424</v>
      </c>
      <c r="G51" s="148">
        <v>1570</v>
      </c>
      <c r="H51" s="137" t="s">
        <v>163</v>
      </c>
      <c r="I51" s="137" t="s">
        <v>404</v>
      </c>
      <c r="J51" s="44" t="s">
        <v>657</v>
      </c>
    </row>
    <row r="52" spans="1:10" x14ac:dyDescent="0.25">
      <c r="A52" s="137">
        <v>42</v>
      </c>
      <c r="B52" s="141" t="s">
        <v>422</v>
      </c>
      <c r="C52" s="141" t="s">
        <v>601</v>
      </c>
      <c r="D52" s="137">
        <v>2013</v>
      </c>
      <c r="E52" s="137" t="s">
        <v>595</v>
      </c>
      <c r="F52" s="137" t="s">
        <v>424</v>
      </c>
      <c r="G52" s="148">
        <v>450</v>
      </c>
      <c r="H52" s="137" t="s">
        <v>163</v>
      </c>
      <c r="I52" s="137" t="s">
        <v>403</v>
      </c>
      <c r="J52" s="44" t="s">
        <v>655</v>
      </c>
    </row>
    <row r="53" spans="1:10" ht="30" x14ac:dyDescent="0.25">
      <c r="A53" s="137">
        <v>43</v>
      </c>
      <c r="B53" s="141" t="s">
        <v>580</v>
      </c>
      <c r="C53" s="141" t="s">
        <v>602</v>
      </c>
      <c r="D53" s="137">
        <v>2014</v>
      </c>
      <c r="E53" s="137" t="s">
        <v>603</v>
      </c>
      <c r="F53" s="137" t="s">
        <v>424</v>
      </c>
      <c r="G53" s="148">
        <v>1900</v>
      </c>
      <c r="H53" s="137" t="s">
        <v>163</v>
      </c>
      <c r="I53" s="137" t="s">
        <v>403</v>
      </c>
    </row>
    <row r="54" spans="1:10" ht="30" x14ac:dyDescent="0.25">
      <c r="A54" s="137">
        <v>44</v>
      </c>
      <c r="B54" s="141" t="s">
        <v>422</v>
      </c>
      <c r="C54" s="141" t="s">
        <v>604</v>
      </c>
      <c r="D54" s="137">
        <v>2015</v>
      </c>
      <c r="E54" s="137" t="s">
        <v>595</v>
      </c>
      <c r="F54" s="137"/>
      <c r="G54" s="148">
        <v>2647.22</v>
      </c>
      <c r="H54" s="137" t="s">
        <v>163</v>
      </c>
      <c r="I54" s="137" t="s">
        <v>403</v>
      </c>
    </row>
    <row r="55" spans="1:10" x14ac:dyDescent="0.25">
      <c r="A55" s="137">
        <v>45</v>
      </c>
      <c r="B55" s="141" t="s">
        <v>687</v>
      </c>
      <c r="C55" s="141" t="s">
        <v>688</v>
      </c>
      <c r="D55" s="137">
        <v>2015</v>
      </c>
      <c r="E55" s="137" t="s">
        <v>594</v>
      </c>
      <c r="F55" s="137" t="s">
        <v>424</v>
      </c>
      <c r="G55" s="150">
        <v>1160</v>
      </c>
      <c r="H55" s="137" t="s">
        <v>163</v>
      </c>
      <c r="I55" s="137" t="s">
        <v>403</v>
      </c>
    </row>
    <row r="56" spans="1:10" ht="30" x14ac:dyDescent="0.25">
      <c r="A56" s="137">
        <v>46</v>
      </c>
      <c r="B56" s="141" t="s">
        <v>687</v>
      </c>
      <c r="C56" s="141" t="s">
        <v>689</v>
      </c>
      <c r="D56" s="137">
        <v>2016</v>
      </c>
      <c r="E56" s="137" t="s">
        <v>598</v>
      </c>
      <c r="F56" s="137" t="s">
        <v>424</v>
      </c>
      <c r="G56" s="150">
        <v>1107</v>
      </c>
      <c r="H56" s="137" t="s">
        <v>163</v>
      </c>
      <c r="I56" s="137" t="s">
        <v>403</v>
      </c>
    </row>
    <row r="57" spans="1:10" ht="30" x14ac:dyDescent="0.25">
      <c r="A57" s="137">
        <v>47</v>
      </c>
      <c r="B57" s="141" t="s">
        <v>687</v>
      </c>
      <c r="C57" s="141" t="s">
        <v>724</v>
      </c>
      <c r="D57" s="149" t="s">
        <v>834</v>
      </c>
      <c r="E57" s="137" t="s">
        <v>595</v>
      </c>
      <c r="F57" s="137" t="s">
        <v>424</v>
      </c>
      <c r="G57" s="148">
        <v>1597</v>
      </c>
      <c r="H57" s="137" t="s">
        <v>163</v>
      </c>
      <c r="I57" s="137" t="s">
        <v>403</v>
      </c>
    </row>
    <row r="58" spans="1:10" x14ac:dyDescent="0.25">
      <c r="A58" s="137">
        <v>48</v>
      </c>
      <c r="B58" s="141" t="s">
        <v>422</v>
      </c>
      <c r="C58" s="141" t="s">
        <v>746</v>
      </c>
      <c r="D58" s="149" t="s">
        <v>835</v>
      </c>
      <c r="E58" s="137" t="s">
        <v>595</v>
      </c>
      <c r="F58" s="137" t="s">
        <v>424</v>
      </c>
      <c r="G58" s="148">
        <v>1049</v>
      </c>
      <c r="H58" s="137" t="s">
        <v>163</v>
      </c>
      <c r="I58" s="137" t="s">
        <v>403</v>
      </c>
    </row>
    <row r="59" spans="1:10" x14ac:dyDescent="0.25">
      <c r="A59" s="137">
        <v>49</v>
      </c>
      <c r="B59" s="141" t="s">
        <v>422</v>
      </c>
      <c r="C59" s="141" t="s">
        <v>746</v>
      </c>
      <c r="D59" s="149" t="s">
        <v>835</v>
      </c>
      <c r="E59" s="137" t="s">
        <v>1376</v>
      </c>
      <c r="F59" s="137" t="s">
        <v>424</v>
      </c>
      <c r="G59" s="148">
        <v>1049</v>
      </c>
      <c r="H59" s="137" t="s">
        <v>163</v>
      </c>
      <c r="I59" s="137" t="s">
        <v>403</v>
      </c>
    </row>
    <row r="60" spans="1:10" x14ac:dyDescent="0.25">
      <c r="A60" s="137">
        <v>50</v>
      </c>
      <c r="B60" s="141" t="s">
        <v>422</v>
      </c>
      <c r="C60" s="141" t="s">
        <v>746</v>
      </c>
      <c r="D60" s="149" t="s">
        <v>836</v>
      </c>
      <c r="E60" s="137" t="s">
        <v>1241</v>
      </c>
      <c r="F60" s="137" t="s">
        <v>424</v>
      </c>
      <c r="G60" s="148">
        <v>1049</v>
      </c>
      <c r="H60" s="137" t="s">
        <v>163</v>
      </c>
      <c r="I60" s="137" t="s">
        <v>403</v>
      </c>
    </row>
    <row r="61" spans="1:10" x14ac:dyDescent="0.25">
      <c r="A61" s="137">
        <v>51</v>
      </c>
      <c r="B61" s="141" t="s">
        <v>422</v>
      </c>
      <c r="C61" s="141" t="s">
        <v>746</v>
      </c>
      <c r="D61" s="149" t="s">
        <v>837</v>
      </c>
      <c r="E61" s="137" t="s">
        <v>603</v>
      </c>
      <c r="F61" s="137" t="s">
        <v>424</v>
      </c>
      <c r="G61" s="148">
        <v>1049</v>
      </c>
      <c r="H61" s="137" t="s">
        <v>163</v>
      </c>
      <c r="I61" s="137" t="s">
        <v>403</v>
      </c>
    </row>
    <row r="62" spans="1:10" x14ac:dyDescent="0.25">
      <c r="A62" s="137">
        <v>52</v>
      </c>
      <c r="B62" s="141" t="s">
        <v>422</v>
      </c>
      <c r="C62" s="141" t="s">
        <v>746</v>
      </c>
      <c r="D62" s="149" t="s">
        <v>838</v>
      </c>
      <c r="E62" s="137" t="s">
        <v>596</v>
      </c>
      <c r="F62" s="137" t="s">
        <v>424</v>
      </c>
      <c r="G62" s="148">
        <v>1049</v>
      </c>
      <c r="H62" s="137" t="s">
        <v>163</v>
      </c>
      <c r="I62" s="137" t="s">
        <v>403</v>
      </c>
    </row>
    <row r="63" spans="1:10" x14ac:dyDescent="0.25">
      <c r="A63" s="137">
        <v>53</v>
      </c>
      <c r="B63" s="141" t="s">
        <v>422</v>
      </c>
      <c r="C63" s="141" t="s">
        <v>746</v>
      </c>
      <c r="D63" s="149" t="s">
        <v>839</v>
      </c>
      <c r="E63" s="137" t="s">
        <v>594</v>
      </c>
      <c r="F63" s="137" t="s">
        <v>424</v>
      </c>
      <c r="G63" s="148">
        <v>1049</v>
      </c>
      <c r="H63" s="137" t="s">
        <v>163</v>
      </c>
      <c r="I63" s="137" t="s">
        <v>403</v>
      </c>
    </row>
    <row r="64" spans="1:10" x14ac:dyDescent="0.25">
      <c r="A64" s="137">
        <v>54</v>
      </c>
      <c r="B64" s="141" t="s">
        <v>422</v>
      </c>
      <c r="C64" s="141" t="s">
        <v>746</v>
      </c>
      <c r="D64" s="149" t="s">
        <v>840</v>
      </c>
      <c r="E64" s="137" t="s">
        <v>593</v>
      </c>
      <c r="F64" s="137" t="s">
        <v>424</v>
      </c>
      <c r="G64" s="148">
        <v>1049</v>
      </c>
      <c r="H64" s="137" t="s">
        <v>163</v>
      </c>
      <c r="I64" s="137" t="s">
        <v>403</v>
      </c>
    </row>
    <row r="65" spans="1:9" ht="30" x14ac:dyDescent="0.25">
      <c r="A65" s="137">
        <v>55</v>
      </c>
      <c r="B65" s="141" t="s">
        <v>748</v>
      </c>
      <c r="C65" s="141" t="s">
        <v>747</v>
      </c>
      <c r="D65" s="149" t="s">
        <v>841</v>
      </c>
      <c r="E65" s="137" t="s">
        <v>596</v>
      </c>
      <c r="F65" s="137" t="s">
        <v>424</v>
      </c>
      <c r="G65" s="148">
        <v>1088.55</v>
      </c>
      <c r="H65" s="137" t="s">
        <v>163</v>
      </c>
      <c r="I65" s="137" t="s">
        <v>403</v>
      </c>
    </row>
    <row r="66" spans="1:9" ht="30" x14ac:dyDescent="0.25">
      <c r="A66" s="137">
        <v>56</v>
      </c>
      <c r="B66" s="141" t="s">
        <v>448</v>
      </c>
      <c r="C66" s="141" t="s">
        <v>862</v>
      </c>
      <c r="D66" s="149">
        <v>43781</v>
      </c>
      <c r="E66" s="137" t="s">
        <v>595</v>
      </c>
      <c r="F66" s="137" t="s">
        <v>424</v>
      </c>
      <c r="G66" s="148">
        <v>1690</v>
      </c>
      <c r="H66" s="137" t="s">
        <v>163</v>
      </c>
      <c r="I66" s="137" t="s">
        <v>404</v>
      </c>
    </row>
    <row r="67" spans="1:9" ht="30" x14ac:dyDescent="0.25">
      <c r="A67" s="137">
        <v>57</v>
      </c>
      <c r="B67" s="141" t="s">
        <v>448</v>
      </c>
      <c r="C67" s="141" t="s">
        <v>944</v>
      </c>
      <c r="D67" s="228" t="s">
        <v>946</v>
      </c>
      <c r="E67" s="137" t="s">
        <v>595</v>
      </c>
      <c r="F67" s="137" t="s">
        <v>424</v>
      </c>
      <c r="G67" s="148">
        <v>1500</v>
      </c>
      <c r="H67" s="137" t="s">
        <v>163</v>
      </c>
      <c r="I67" s="137" t="s">
        <v>404</v>
      </c>
    </row>
    <row r="68" spans="1:9" x14ac:dyDescent="0.25">
      <c r="A68" s="137">
        <v>58</v>
      </c>
      <c r="B68" s="141" t="s">
        <v>448</v>
      </c>
      <c r="C68" s="141" t="s">
        <v>945</v>
      </c>
      <c r="D68" s="228" t="s">
        <v>947</v>
      </c>
      <c r="E68" s="137" t="s">
        <v>595</v>
      </c>
      <c r="F68" s="137" t="s">
        <v>424</v>
      </c>
      <c r="G68" s="148">
        <v>1648</v>
      </c>
      <c r="H68" s="137" t="s">
        <v>163</v>
      </c>
      <c r="I68" s="137" t="s">
        <v>404</v>
      </c>
    </row>
    <row r="69" spans="1:9" x14ac:dyDescent="0.25">
      <c r="A69" s="137">
        <v>59</v>
      </c>
      <c r="B69" s="141" t="s">
        <v>448</v>
      </c>
      <c r="C69" s="141" t="s">
        <v>948</v>
      </c>
      <c r="D69" s="228" t="s">
        <v>949</v>
      </c>
      <c r="E69" s="137" t="s">
        <v>595</v>
      </c>
      <c r="F69" s="137" t="s">
        <v>424</v>
      </c>
      <c r="G69" s="148">
        <v>2700</v>
      </c>
      <c r="H69" s="137" t="s">
        <v>163</v>
      </c>
      <c r="I69" s="137" t="s">
        <v>404</v>
      </c>
    </row>
    <row r="70" spans="1:9" x14ac:dyDescent="0.25">
      <c r="A70" s="137">
        <v>60</v>
      </c>
      <c r="B70" s="141" t="s">
        <v>748</v>
      </c>
      <c r="C70" s="141" t="s">
        <v>950</v>
      </c>
      <c r="D70" s="228" t="s">
        <v>949</v>
      </c>
      <c r="E70" s="137" t="s">
        <v>595</v>
      </c>
      <c r="F70" s="137" t="s">
        <v>424</v>
      </c>
      <c r="G70" s="148">
        <v>990</v>
      </c>
      <c r="H70" s="137" t="s">
        <v>163</v>
      </c>
      <c r="I70" s="137" t="s">
        <v>403</v>
      </c>
    </row>
    <row r="71" spans="1:9" x14ac:dyDescent="0.25">
      <c r="A71" s="137">
        <v>61</v>
      </c>
      <c r="B71" s="141" t="s">
        <v>448</v>
      </c>
      <c r="C71" s="141" t="s">
        <v>1158</v>
      </c>
      <c r="D71" s="228">
        <v>44187</v>
      </c>
      <c r="E71" s="137" t="s">
        <v>595</v>
      </c>
      <c r="F71" s="137" t="s">
        <v>424</v>
      </c>
      <c r="G71" s="148">
        <v>599.9</v>
      </c>
      <c r="H71" s="137" t="s">
        <v>163</v>
      </c>
      <c r="I71" s="137" t="s">
        <v>404</v>
      </c>
    </row>
    <row r="72" spans="1:9" ht="30" x14ac:dyDescent="0.25">
      <c r="A72" s="137">
        <v>62</v>
      </c>
      <c r="B72" s="141" t="s">
        <v>422</v>
      </c>
      <c r="C72" s="141" t="s">
        <v>1159</v>
      </c>
      <c r="D72" s="228">
        <v>44193</v>
      </c>
      <c r="E72" s="137" t="s">
        <v>595</v>
      </c>
      <c r="F72" s="137" t="s">
        <v>424</v>
      </c>
      <c r="G72" s="148">
        <v>9000</v>
      </c>
      <c r="H72" s="137" t="s">
        <v>163</v>
      </c>
      <c r="I72" s="137" t="s">
        <v>403</v>
      </c>
    </row>
    <row r="73" spans="1:9" x14ac:dyDescent="0.25">
      <c r="A73" s="137">
        <v>63</v>
      </c>
      <c r="B73" s="141" t="s">
        <v>448</v>
      </c>
      <c r="C73" s="141" t="s">
        <v>1160</v>
      </c>
      <c r="D73" s="228">
        <v>44193</v>
      </c>
      <c r="E73" s="137" t="s">
        <v>595</v>
      </c>
      <c r="F73" s="137" t="s">
        <v>424</v>
      </c>
      <c r="G73" s="148">
        <v>2900</v>
      </c>
      <c r="H73" s="137" t="s">
        <v>163</v>
      </c>
      <c r="I73" s="137" t="s">
        <v>404</v>
      </c>
    </row>
    <row r="74" spans="1:9" x14ac:dyDescent="0.25">
      <c r="A74" s="137">
        <v>64</v>
      </c>
      <c r="B74" s="141" t="s">
        <v>448</v>
      </c>
      <c r="C74" s="141" t="s">
        <v>1160</v>
      </c>
      <c r="D74" s="228">
        <v>44193</v>
      </c>
      <c r="E74" s="137" t="s">
        <v>595</v>
      </c>
      <c r="F74" s="137" t="s">
        <v>424</v>
      </c>
      <c r="G74" s="148">
        <v>2900</v>
      </c>
      <c r="H74" s="137" t="s">
        <v>163</v>
      </c>
      <c r="I74" s="137" t="s">
        <v>404</v>
      </c>
    </row>
    <row r="75" spans="1:9" x14ac:dyDescent="0.25">
      <c r="A75" s="137">
        <v>65</v>
      </c>
      <c r="B75" s="141" t="s">
        <v>448</v>
      </c>
      <c r="C75" s="141" t="s">
        <v>1160</v>
      </c>
      <c r="D75" s="228">
        <v>44193</v>
      </c>
      <c r="E75" s="137" t="s">
        <v>594</v>
      </c>
      <c r="F75" s="137" t="s">
        <v>424</v>
      </c>
      <c r="G75" s="148">
        <v>2899.99</v>
      </c>
      <c r="H75" s="137" t="s">
        <v>163</v>
      </c>
      <c r="I75" s="137" t="s">
        <v>404</v>
      </c>
    </row>
    <row r="76" spans="1:9" x14ac:dyDescent="0.25">
      <c r="A76" s="137">
        <v>66</v>
      </c>
      <c r="B76" s="141" t="s">
        <v>448</v>
      </c>
      <c r="C76" s="141" t="s">
        <v>1161</v>
      </c>
      <c r="D76" s="228">
        <v>44440</v>
      </c>
      <c r="E76" s="137" t="s">
        <v>1241</v>
      </c>
      <c r="F76" s="137" t="s">
        <v>424</v>
      </c>
      <c r="G76" s="148">
        <v>921.27</v>
      </c>
      <c r="H76" s="137" t="s">
        <v>163</v>
      </c>
      <c r="I76" s="137" t="s">
        <v>404</v>
      </c>
    </row>
    <row r="77" spans="1:9" x14ac:dyDescent="0.25">
      <c r="A77" s="137">
        <v>67</v>
      </c>
      <c r="B77" s="141" t="s">
        <v>448</v>
      </c>
      <c r="C77" s="141" t="s">
        <v>1162</v>
      </c>
      <c r="D77" s="228">
        <v>44502</v>
      </c>
      <c r="E77" s="137" t="s">
        <v>595</v>
      </c>
      <c r="F77" s="137" t="s">
        <v>424</v>
      </c>
      <c r="G77" s="148">
        <v>2200</v>
      </c>
      <c r="H77" s="137" t="s">
        <v>163</v>
      </c>
      <c r="I77" s="137" t="s">
        <v>404</v>
      </c>
    </row>
    <row r="78" spans="1:9" x14ac:dyDescent="0.25">
      <c r="A78" s="137">
        <v>68</v>
      </c>
      <c r="B78" s="141" t="s">
        <v>448</v>
      </c>
      <c r="C78" s="141" t="s">
        <v>1162</v>
      </c>
      <c r="D78" s="228">
        <v>44502</v>
      </c>
      <c r="E78" s="137" t="s">
        <v>1241</v>
      </c>
      <c r="F78" s="137" t="s">
        <v>424</v>
      </c>
      <c r="G78" s="148">
        <v>2200</v>
      </c>
      <c r="H78" s="137" t="s">
        <v>163</v>
      </c>
      <c r="I78" s="137" t="s">
        <v>404</v>
      </c>
    </row>
    <row r="79" spans="1:9" x14ac:dyDescent="0.25">
      <c r="A79" s="137">
        <v>69</v>
      </c>
      <c r="B79" s="141" t="s">
        <v>448</v>
      </c>
      <c r="C79" s="141" t="s">
        <v>1162</v>
      </c>
      <c r="D79" s="228">
        <v>44502</v>
      </c>
      <c r="E79" s="137" t="s">
        <v>598</v>
      </c>
      <c r="F79" s="137" t="s">
        <v>424</v>
      </c>
      <c r="G79" s="148">
        <v>2200</v>
      </c>
      <c r="H79" s="137" t="s">
        <v>163</v>
      </c>
      <c r="I79" s="137" t="s">
        <v>404</v>
      </c>
    </row>
    <row r="80" spans="1:9" x14ac:dyDescent="0.25">
      <c r="A80" s="137">
        <v>70</v>
      </c>
      <c r="B80" s="141" t="s">
        <v>448</v>
      </c>
      <c r="C80" s="141" t="s">
        <v>1162</v>
      </c>
      <c r="D80" s="228">
        <v>44502</v>
      </c>
      <c r="E80" s="137" t="s">
        <v>596</v>
      </c>
      <c r="F80" s="137" t="s">
        <v>424</v>
      </c>
      <c r="G80" s="148">
        <v>2200</v>
      </c>
      <c r="H80" s="137" t="s">
        <v>163</v>
      </c>
      <c r="I80" s="137" t="s">
        <v>404</v>
      </c>
    </row>
    <row r="81" spans="1:10" x14ac:dyDescent="0.25">
      <c r="A81" s="137">
        <v>71</v>
      </c>
      <c r="B81" s="141" t="s">
        <v>448</v>
      </c>
      <c r="C81" s="141" t="s">
        <v>745</v>
      </c>
      <c r="D81" s="228">
        <v>44349</v>
      </c>
      <c r="E81" s="137" t="s">
        <v>595</v>
      </c>
      <c r="F81" s="137" t="s">
        <v>424</v>
      </c>
      <c r="G81" s="148">
        <v>421</v>
      </c>
      <c r="H81" s="137" t="s">
        <v>163</v>
      </c>
      <c r="I81" s="137" t="s">
        <v>404</v>
      </c>
    </row>
    <row r="82" spans="1:10" ht="30" x14ac:dyDescent="0.25">
      <c r="A82" s="137">
        <v>72</v>
      </c>
      <c r="B82" s="141" t="s">
        <v>422</v>
      </c>
      <c r="C82" s="141" t="s">
        <v>1159</v>
      </c>
      <c r="D82" s="228">
        <v>44546</v>
      </c>
      <c r="E82" s="137" t="s">
        <v>1241</v>
      </c>
      <c r="F82" s="137" t="s">
        <v>424</v>
      </c>
      <c r="G82" s="148">
        <v>9840</v>
      </c>
      <c r="H82" s="137" t="s">
        <v>919</v>
      </c>
      <c r="I82" s="137" t="s">
        <v>403</v>
      </c>
    </row>
    <row r="83" spans="1:10" x14ac:dyDescent="0.25">
      <c r="A83" s="137">
        <v>73</v>
      </c>
      <c r="B83" s="141" t="s">
        <v>448</v>
      </c>
      <c r="C83" s="141" t="s">
        <v>1242</v>
      </c>
      <c r="D83" s="228">
        <v>44552</v>
      </c>
      <c r="E83" s="137" t="s">
        <v>593</v>
      </c>
      <c r="F83" s="137" t="s">
        <v>424</v>
      </c>
      <c r="G83" s="148">
        <v>2375</v>
      </c>
      <c r="H83" s="137" t="s">
        <v>163</v>
      </c>
      <c r="I83" s="137" t="s">
        <v>404</v>
      </c>
      <c r="J83" s="13">
        <v>6</v>
      </c>
    </row>
    <row r="84" spans="1:10" ht="30" x14ac:dyDescent="0.25">
      <c r="A84" s="137">
        <v>74</v>
      </c>
      <c r="B84" s="141" t="s">
        <v>422</v>
      </c>
      <c r="C84" s="141" t="s">
        <v>1159</v>
      </c>
      <c r="D84" s="228">
        <v>44553</v>
      </c>
      <c r="E84" s="137" t="s">
        <v>594</v>
      </c>
      <c r="F84" s="137" t="s">
        <v>424</v>
      </c>
      <c r="G84" s="148">
        <v>9840</v>
      </c>
      <c r="H84" s="137" t="s">
        <v>163</v>
      </c>
      <c r="I84" s="137" t="s">
        <v>403</v>
      </c>
    </row>
    <row r="85" spans="1:10" x14ac:dyDescent="0.25">
      <c r="A85" s="137">
        <v>75</v>
      </c>
      <c r="B85" s="141" t="s">
        <v>422</v>
      </c>
      <c r="C85" s="141" t="s">
        <v>1243</v>
      </c>
      <c r="D85" s="228">
        <v>44620</v>
      </c>
      <c r="E85" s="137" t="s">
        <v>595</v>
      </c>
      <c r="F85" s="137" t="s">
        <v>424</v>
      </c>
      <c r="G85" s="148">
        <v>4207.01</v>
      </c>
      <c r="H85" s="137" t="s">
        <v>163</v>
      </c>
      <c r="I85" s="137" t="s">
        <v>403</v>
      </c>
    </row>
    <row r="86" spans="1:10" x14ac:dyDescent="0.25">
      <c r="A86" s="137">
        <v>76</v>
      </c>
      <c r="B86" s="141" t="s">
        <v>422</v>
      </c>
      <c r="C86" s="141" t="s">
        <v>1244</v>
      </c>
      <c r="D86" s="228">
        <v>44620</v>
      </c>
      <c r="E86" s="137" t="s">
        <v>595</v>
      </c>
      <c r="F86" s="137" t="s">
        <v>424</v>
      </c>
      <c r="G86" s="148">
        <v>4215</v>
      </c>
      <c r="H86" s="137" t="s">
        <v>163</v>
      </c>
      <c r="I86" s="137" t="s">
        <v>403</v>
      </c>
    </row>
    <row r="87" spans="1:10" x14ac:dyDescent="0.25">
      <c r="A87" s="137">
        <v>77</v>
      </c>
      <c r="B87" s="141" t="s">
        <v>448</v>
      </c>
      <c r="C87" s="141" t="s">
        <v>1242</v>
      </c>
      <c r="D87" s="228">
        <v>44552</v>
      </c>
      <c r="E87" s="137" t="s">
        <v>1386</v>
      </c>
      <c r="F87" s="137" t="s">
        <v>424</v>
      </c>
      <c r="G87" s="148">
        <v>2375</v>
      </c>
      <c r="H87" s="137" t="s">
        <v>163</v>
      </c>
      <c r="I87" s="137" t="s">
        <v>404</v>
      </c>
    </row>
    <row r="88" spans="1:10" ht="30" x14ac:dyDescent="0.25">
      <c r="A88" s="137">
        <v>78</v>
      </c>
      <c r="B88" s="141" t="s">
        <v>422</v>
      </c>
      <c r="C88" s="141" t="s">
        <v>1245</v>
      </c>
      <c r="D88" s="228">
        <v>44491</v>
      </c>
      <c r="E88" s="137" t="s">
        <v>1241</v>
      </c>
      <c r="F88" s="137" t="s">
        <v>424</v>
      </c>
      <c r="G88" s="148">
        <v>789</v>
      </c>
      <c r="H88" s="137" t="s">
        <v>163</v>
      </c>
      <c r="I88" s="137" t="s">
        <v>404</v>
      </c>
    </row>
    <row r="89" spans="1:10" ht="30" x14ac:dyDescent="0.25">
      <c r="A89" s="137">
        <v>79</v>
      </c>
      <c r="B89" s="141" t="s">
        <v>422</v>
      </c>
      <c r="C89" s="141" t="s">
        <v>1159</v>
      </c>
      <c r="D89" s="228">
        <v>44925</v>
      </c>
      <c r="E89" s="137" t="s">
        <v>598</v>
      </c>
      <c r="F89" s="137" t="s">
        <v>424</v>
      </c>
      <c r="G89" s="148">
        <v>14600</v>
      </c>
      <c r="H89" s="137" t="s">
        <v>163</v>
      </c>
      <c r="I89" s="137" t="s">
        <v>403</v>
      </c>
    </row>
    <row r="90" spans="1:10" x14ac:dyDescent="0.25">
      <c r="A90" s="137">
        <v>80</v>
      </c>
      <c r="B90" s="141" t="s">
        <v>422</v>
      </c>
      <c r="C90" s="141" t="s">
        <v>1387</v>
      </c>
      <c r="D90" s="228">
        <v>45069</v>
      </c>
      <c r="E90" s="137" t="s">
        <v>595</v>
      </c>
      <c r="F90" s="137" t="s">
        <v>424</v>
      </c>
      <c r="G90" s="148">
        <v>2958</v>
      </c>
      <c r="H90" s="137" t="s">
        <v>163</v>
      </c>
      <c r="I90" s="137" t="s">
        <v>403</v>
      </c>
    </row>
    <row r="91" spans="1:10" x14ac:dyDescent="0.25">
      <c r="A91" s="137">
        <v>81</v>
      </c>
      <c r="B91" s="141" t="s">
        <v>448</v>
      </c>
      <c r="C91" s="141" t="s">
        <v>1388</v>
      </c>
      <c r="D91" s="228">
        <v>45202</v>
      </c>
      <c r="E91" s="137" t="s">
        <v>1241</v>
      </c>
      <c r="F91" s="137" t="s">
        <v>424</v>
      </c>
      <c r="G91" s="148">
        <v>749</v>
      </c>
      <c r="H91" s="137" t="s">
        <v>163</v>
      </c>
      <c r="I91" s="137" t="s">
        <v>404</v>
      </c>
    </row>
    <row r="92" spans="1:10" x14ac:dyDescent="0.25">
      <c r="A92" s="137">
        <v>82</v>
      </c>
      <c r="B92" s="141" t="s">
        <v>448</v>
      </c>
      <c r="C92" s="141" t="s">
        <v>1388</v>
      </c>
      <c r="D92" s="228">
        <v>45202</v>
      </c>
      <c r="E92" s="137" t="s">
        <v>594</v>
      </c>
      <c r="F92" s="137" t="s">
        <v>424</v>
      </c>
      <c r="G92" s="148">
        <v>749</v>
      </c>
      <c r="H92" s="137" t="s">
        <v>163</v>
      </c>
      <c r="I92" s="137" t="s">
        <v>404</v>
      </c>
    </row>
    <row r="93" spans="1:10" ht="30" x14ac:dyDescent="0.25">
      <c r="A93" s="137">
        <v>83</v>
      </c>
      <c r="B93" s="141" t="s">
        <v>422</v>
      </c>
      <c r="C93" s="141" t="s">
        <v>1159</v>
      </c>
      <c r="D93" s="228">
        <v>45250</v>
      </c>
      <c r="E93" s="137" t="s">
        <v>596</v>
      </c>
      <c r="F93" s="137" t="s">
        <v>424</v>
      </c>
      <c r="G93" s="148">
        <v>14800</v>
      </c>
      <c r="H93" s="137" t="s">
        <v>163</v>
      </c>
      <c r="I93" s="137" t="s">
        <v>403</v>
      </c>
    </row>
    <row r="94" spans="1:10" ht="30" x14ac:dyDescent="0.25">
      <c r="A94" s="137">
        <v>84</v>
      </c>
      <c r="B94" s="141" t="s">
        <v>422</v>
      </c>
      <c r="C94" s="141" t="s">
        <v>1159</v>
      </c>
      <c r="D94" s="228">
        <v>45250</v>
      </c>
      <c r="E94" s="137" t="s">
        <v>603</v>
      </c>
      <c r="F94" s="137" t="s">
        <v>424</v>
      </c>
      <c r="G94" s="148">
        <v>14800</v>
      </c>
      <c r="H94" s="137" t="s">
        <v>163</v>
      </c>
      <c r="I94" s="137" t="s">
        <v>403</v>
      </c>
    </row>
    <row r="95" spans="1:10" x14ac:dyDescent="0.25">
      <c r="A95" s="137">
        <v>85</v>
      </c>
      <c r="B95" s="141" t="s">
        <v>448</v>
      </c>
      <c r="C95" s="141" t="s">
        <v>1389</v>
      </c>
      <c r="D95" s="228">
        <v>45251</v>
      </c>
      <c r="E95" s="137" t="s">
        <v>593</v>
      </c>
      <c r="F95" s="137" t="s">
        <v>424</v>
      </c>
      <c r="G95" s="148">
        <v>699</v>
      </c>
      <c r="H95" s="137" t="s">
        <v>163</v>
      </c>
      <c r="I95" s="137" t="s">
        <v>404</v>
      </c>
    </row>
    <row r="96" spans="1:10" x14ac:dyDescent="0.25">
      <c r="A96" s="137">
        <v>86</v>
      </c>
      <c r="B96" s="141" t="s">
        <v>448</v>
      </c>
      <c r="C96" s="141" t="s">
        <v>1390</v>
      </c>
      <c r="D96" s="228">
        <v>45251</v>
      </c>
      <c r="E96" s="137" t="s">
        <v>595</v>
      </c>
      <c r="F96" s="137" t="s">
        <v>424</v>
      </c>
      <c r="G96" s="148">
        <v>769</v>
      </c>
      <c r="H96" s="137" t="s">
        <v>163</v>
      </c>
      <c r="I96" s="137" t="s">
        <v>404</v>
      </c>
    </row>
    <row r="97" spans="1:9" ht="30" x14ac:dyDescent="0.25">
      <c r="A97" s="137">
        <v>87</v>
      </c>
      <c r="B97" s="141" t="s">
        <v>422</v>
      </c>
      <c r="C97" s="141" t="s">
        <v>1391</v>
      </c>
      <c r="D97" s="228">
        <v>45244</v>
      </c>
      <c r="E97" s="137" t="s">
        <v>1386</v>
      </c>
      <c r="F97" s="137" t="s">
        <v>424</v>
      </c>
      <c r="G97" s="148">
        <v>3500</v>
      </c>
      <c r="H97" s="137" t="s">
        <v>163</v>
      </c>
      <c r="I97" s="137" t="s">
        <v>403</v>
      </c>
    </row>
    <row r="98" spans="1:9" x14ac:dyDescent="0.25">
      <c r="A98" s="137">
        <v>88</v>
      </c>
      <c r="B98" s="141" t="s">
        <v>422</v>
      </c>
      <c r="C98" s="141" t="s">
        <v>1392</v>
      </c>
      <c r="D98" s="228">
        <v>45244</v>
      </c>
      <c r="E98" s="137" t="s">
        <v>1386</v>
      </c>
      <c r="F98" s="137" t="s">
        <v>424</v>
      </c>
      <c r="G98" s="148">
        <v>1512.73</v>
      </c>
      <c r="H98" s="137" t="s">
        <v>163</v>
      </c>
      <c r="I98" s="137" t="s">
        <v>403</v>
      </c>
    </row>
    <row r="99" spans="1:9" x14ac:dyDescent="0.25">
      <c r="A99" s="137">
        <v>89</v>
      </c>
      <c r="B99" s="141" t="s">
        <v>448</v>
      </c>
      <c r="C99" s="141" t="s">
        <v>1390</v>
      </c>
      <c r="D99" s="228">
        <v>44894</v>
      </c>
      <c r="E99" s="137" t="s">
        <v>1386</v>
      </c>
      <c r="F99" s="137" t="s">
        <v>424</v>
      </c>
      <c r="G99" s="148">
        <v>899</v>
      </c>
      <c r="H99" s="137" t="s">
        <v>163</v>
      </c>
      <c r="I99" s="137" t="s">
        <v>404</v>
      </c>
    </row>
    <row r="100" spans="1:9" x14ac:dyDescent="0.25">
      <c r="A100" s="137">
        <v>90</v>
      </c>
      <c r="B100" s="141" t="s">
        <v>448</v>
      </c>
      <c r="C100" s="141" t="s">
        <v>1390</v>
      </c>
      <c r="D100" s="228">
        <v>44866</v>
      </c>
      <c r="E100" s="137" t="s">
        <v>595</v>
      </c>
      <c r="F100" s="137" t="s">
        <v>424</v>
      </c>
      <c r="G100" s="148">
        <v>899</v>
      </c>
      <c r="H100" s="137" t="s">
        <v>163</v>
      </c>
      <c r="I100" s="137" t="s">
        <v>404</v>
      </c>
    </row>
    <row r="101" spans="1:9" x14ac:dyDescent="0.25">
      <c r="A101" s="137">
        <v>91</v>
      </c>
      <c r="B101" s="141" t="s">
        <v>448</v>
      </c>
      <c r="C101" s="141" t="s">
        <v>1393</v>
      </c>
      <c r="D101" s="228">
        <v>45251</v>
      </c>
      <c r="E101" s="137" t="s">
        <v>595</v>
      </c>
      <c r="F101" s="137" t="s">
        <v>424</v>
      </c>
      <c r="G101" s="148">
        <v>2549</v>
      </c>
      <c r="H101" s="137" t="s">
        <v>163</v>
      </c>
      <c r="I101" s="137" t="s">
        <v>404</v>
      </c>
    </row>
    <row r="102" spans="1:9" x14ac:dyDescent="0.25">
      <c r="A102" s="137">
        <v>92</v>
      </c>
      <c r="B102" s="141" t="s">
        <v>448</v>
      </c>
      <c r="C102" s="141" t="s">
        <v>1393</v>
      </c>
      <c r="D102" s="228">
        <v>45251</v>
      </c>
      <c r="E102" s="137" t="s">
        <v>1394</v>
      </c>
      <c r="F102" s="137" t="s">
        <v>424</v>
      </c>
      <c r="G102" s="148">
        <v>2549</v>
      </c>
      <c r="H102" s="137" t="s">
        <v>163</v>
      </c>
      <c r="I102" s="137" t="s">
        <v>404</v>
      </c>
    </row>
    <row r="103" spans="1:9" x14ac:dyDescent="0.25">
      <c r="A103" s="137">
        <v>93</v>
      </c>
      <c r="B103" s="141" t="s">
        <v>448</v>
      </c>
      <c r="C103" s="141" t="s">
        <v>1393</v>
      </c>
      <c r="D103" s="228">
        <v>45251</v>
      </c>
      <c r="E103" s="137" t="s">
        <v>596</v>
      </c>
      <c r="F103" s="137" t="s">
        <v>424</v>
      </c>
      <c r="G103" s="148">
        <v>2549</v>
      </c>
      <c r="H103" s="137" t="s">
        <v>163</v>
      </c>
      <c r="I103" s="137" t="s">
        <v>404</v>
      </c>
    </row>
    <row r="104" spans="1:9" x14ac:dyDescent="0.25">
      <c r="A104" s="137">
        <v>94</v>
      </c>
      <c r="B104" s="141" t="s">
        <v>448</v>
      </c>
      <c r="C104" s="141" t="s">
        <v>951</v>
      </c>
      <c r="D104" s="228" t="s">
        <v>949</v>
      </c>
      <c r="E104" s="137" t="s">
        <v>596</v>
      </c>
      <c r="F104" s="137" t="s">
        <v>424</v>
      </c>
      <c r="G104" s="148">
        <v>1590</v>
      </c>
      <c r="H104" s="137" t="s">
        <v>163</v>
      </c>
      <c r="I104" s="137" t="s">
        <v>404</v>
      </c>
    </row>
    <row r="105" spans="1:9" x14ac:dyDescent="0.25">
      <c r="A105" s="137">
        <v>95</v>
      </c>
      <c r="B105" s="137" t="s">
        <v>422</v>
      </c>
      <c r="C105" s="137" t="s">
        <v>1368</v>
      </c>
      <c r="D105" s="228">
        <v>45278</v>
      </c>
      <c r="E105" s="137" t="s">
        <v>595</v>
      </c>
      <c r="F105" s="137" t="s">
        <v>424</v>
      </c>
      <c r="G105" s="148">
        <v>14800</v>
      </c>
      <c r="H105" s="137" t="s">
        <v>163</v>
      </c>
      <c r="I105" s="137" t="s">
        <v>403</v>
      </c>
    </row>
    <row r="106" spans="1:9" x14ac:dyDescent="0.25">
      <c r="A106" s="137">
        <v>96</v>
      </c>
      <c r="B106" s="141" t="s">
        <v>422</v>
      </c>
      <c r="C106" s="141" t="s">
        <v>1401</v>
      </c>
      <c r="D106" s="228">
        <v>45231</v>
      </c>
      <c r="E106" s="137"/>
      <c r="F106" s="137" t="s">
        <v>424</v>
      </c>
      <c r="G106" s="148">
        <v>1225</v>
      </c>
      <c r="H106" s="137" t="s">
        <v>163</v>
      </c>
      <c r="I106" s="137" t="s">
        <v>403</v>
      </c>
    </row>
    <row r="107" spans="1:9" x14ac:dyDescent="0.25">
      <c r="A107" s="137">
        <v>97</v>
      </c>
      <c r="B107" s="141" t="s">
        <v>422</v>
      </c>
      <c r="C107" s="141" t="s">
        <v>1402</v>
      </c>
      <c r="D107" s="228">
        <v>45231</v>
      </c>
      <c r="E107" s="137"/>
      <c r="F107" s="137" t="s">
        <v>424</v>
      </c>
      <c r="G107" s="148">
        <v>999</v>
      </c>
      <c r="H107" s="137" t="s">
        <v>163</v>
      </c>
      <c r="I107" s="137" t="s">
        <v>403</v>
      </c>
    </row>
    <row r="108" spans="1:9" x14ac:dyDescent="0.25">
      <c r="A108" s="137">
        <v>98</v>
      </c>
      <c r="B108" s="141" t="s">
        <v>422</v>
      </c>
      <c r="C108" s="141" t="s">
        <v>1403</v>
      </c>
      <c r="D108" s="228">
        <v>45259</v>
      </c>
      <c r="E108" s="137"/>
      <c r="F108" s="137" t="s">
        <v>424</v>
      </c>
      <c r="G108" s="148">
        <v>1299</v>
      </c>
      <c r="H108" s="137" t="s">
        <v>163</v>
      </c>
      <c r="I108" s="137" t="s">
        <v>403</v>
      </c>
    </row>
    <row r="109" spans="1:9" ht="30" x14ac:dyDescent="0.25">
      <c r="A109" s="137">
        <v>99</v>
      </c>
      <c r="B109" s="141" t="s">
        <v>422</v>
      </c>
      <c r="C109" s="141" t="s">
        <v>1408</v>
      </c>
      <c r="D109" s="228">
        <v>45267</v>
      </c>
      <c r="E109" s="137" t="s">
        <v>595</v>
      </c>
      <c r="F109" s="137" t="s">
        <v>424</v>
      </c>
      <c r="G109" s="148">
        <v>4800</v>
      </c>
      <c r="H109" s="137" t="s">
        <v>163</v>
      </c>
      <c r="I109" s="137" t="s">
        <v>403</v>
      </c>
    </row>
    <row r="110" spans="1:9" ht="45" x14ac:dyDescent="0.25">
      <c r="A110" s="137">
        <v>100</v>
      </c>
      <c r="B110" s="141" t="s">
        <v>422</v>
      </c>
      <c r="C110" s="141" t="s">
        <v>1409</v>
      </c>
      <c r="D110" s="228">
        <v>45419</v>
      </c>
      <c r="E110" s="137" t="s">
        <v>1410</v>
      </c>
      <c r="F110" s="137" t="s">
        <v>424</v>
      </c>
      <c r="G110" s="148">
        <v>1347</v>
      </c>
      <c r="H110" s="137" t="s">
        <v>163</v>
      </c>
      <c r="I110" s="137" t="s">
        <v>403</v>
      </c>
    </row>
    <row r="111" spans="1:9" ht="15.75" x14ac:dyDescent="0.25">
      <c r="A111" s="137"/>
      <c r="B111" s="389" t="s">
        <v>32</v>
      </c>
      <c r="C111" s="389"/>
      <c r="D111" s="389"/>
      <c r="E111" s="389"/>
      <c r="F111" s="389"/>
      <c r="G111" s="334">
        <f>SUM(G51:G110)</f>
        <v>180115.67</v>
      </c>
      <c r="H111" s="137"/>
      <c r="I111" s="137"/>
    </row>
    <row r="112" spans="1:9" ht="15.75" x14ac:dyDescent="0.25">
      <c r="F112" s="5" t="s">
        <v>406</v>
      </c>
      <c r="G112" s="327">
        <f>SUMIF(I51:I110,"s",G51:G110)</f>
        <v>132025.51</v>
      </c>
    </row>
    <row r="113" spans="2:7" ht="15.75" x14ac:dyDescent="0.25">
      <c r="F113" s="5" t="s">
        <v>407</v>
      </c>
      <c r="G113" s="315">
        <f>SUMIF(I51:I110,"p",G51:G110)</f>
        <v>48090.16</v>
      </c>
    </row>
    <row r="114" spans="2:7" x14ac:dyDescent="0.25">
      <c r="B114" s="13" t="s">
        <v>666</v>
      </c>
      <c r="F114" s="50" t="s">
        <v>408</v>
      </c>
      <c r="G114" s="335">
        <v>0</v>
      </c>
    </row>
  </sheetData>
  <mergeCells count="6">
    <mergeCell ref="B111:F111"/>
    <mergeCell ref="B2:H2"/>
    <mergeCell ref="B17:F17"/>
    <mergeCell ref="B46:F46"/>
    <mergeCell ref="A47:F47"/>
    <mergeCell ref="B49:H49"/>
  </mergeCells>
  <conditionalFormatting sqref="G5:G7">
    <cfRule type="cellIs" dxfId="4" priority="4" operator="equal">
      <formula>0</formula>
    </cfRule>
  </conditionalFormatting>
  <conditionalFormatting sqref="G9:G11">
    <cfRule type="cellIs" dxfId="3" priority="1" operator="equal">
      <formula>0</formula>
    </cfRule>
  </conditionalFormatting>
  <pageMargins left="0.7" right="0.7" top="0.75" bottom="0.75" header="0.3" footer="0.3"/>
  <pageSetup paperSize="9" scale="78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R65"/>
  <sheetViews>
    <sheetView topLeftCell="A43" workbookViewId="0">
      <selection activeCell="B51" sqref="B51:E53"/>
    </sheetView>
  </sheetViews>
  <sheetFormatPr defaultColWidth="9" defaultRowHeight="15" x14ac:dyDescent="0.25"/>
  <cols>
    <col min="1" max="1" width="3.375" style="44" customWidth="1"/>
    <col min="2" max="2" width="37.375" style="45" customWidth="1"/>
    <col min="3" max="3" width="29.5" style="44" customWidth="1"/>
    <col min="4" max="4" width="18.75" style="44" customWidth="1"/>
    <col min="5" max="5" width="17.875" style="77" customWidth="1"/>
    <col min="6" max="6" width="18.75" style="44" customWidth="1"/>
    <col min="7" max="8" width="8.5" style="44" customWidth="1"/>
    <col min="9" max="9" width="10.875" style="44" bestFit="1" customWidth="1"/>
    <col min="10" max="10" width="8.5" style="44" customWidth="1"/>
    <col min="11" max="18" width="14.125" style="46" customWidth="1"/>
    <col min="19" max="1014" width="8.5" style="44" customWidth="1"/>
    <col min="1015" max="1015" width="9" style="44" customWidth="1"/>
    <col min="1016" max="16384" width="9" style="44"/>
  </cols>
  <sheetData>
    <row r="1" spans="1:18" ht="60" x14ac:dyDescent="0.3">
      <c r="A1" s="171" t="s">
        <v>665</v>
      </c>
      <c r="B1" s="47"/>
      <c r="C1" s="48"/>
      <c r="D1" s="48"/>
      <c r="E1" s="172"/>
      <c r="F1" s="48"/>
      <c r="K1" s="193" t="s">
        <v>650</v>
      </c>
      <c r="L1" s="193" t="s">
        <v>653</v>
      </c>
      <c r="M1" s="193" t="s">
        <v>421</v>
      </c>
      <c r="N1" s="193" t="s">
        <v>842</v>
      </c>
      <c r="O1" s="193" t="s">
        <v>843</v>
      </c>
      <c r="P1" s="193" t="s">
        <v>844</v>
      </c>
      <c r="Q1" s="193" t="s">
        <v>651</v>
      </c>
      <c r="R1" s="193" t="s">
        <v>654</v>
      </c>
    </row>
    <row r="2" spans="1:18" s="76" customFormat="1" x14ac:dyDescent="0.2">
      <c r="A2" s="173" t="s">
        <v>0</v>
      </c>
      <c r="B2" s="174" t="s">
        <v>1</v>
      </c>
      <c r="C2" s="173" t="s">
        <v>2</v>
      </c>
      <c r="D2" s="173" t="s">
        <v>3</v>
      </c>
      <c r="E2" s="175" t="s">
        <v>4</v>
      </c>
      <c r="F2" s="174" t="s">
        <v>5</v>
      </c>
      <c r="K2" s="194">
        <f>E64</f>
        <v>18605969.870000001</v>
      </c>
      <c r="L2" s="194"/>
      <c r="M2" s="194"/>
      <c r="N2" s="194"/>
      <c r="O2" s="194"/>
      <c r="P2" s="194"/>
      <c r="Q2" s="194"/>
      <c r="R2" s="194"/>
    </row>
    <row r="3" spans="1:18" x14ac:dyDescent="0.25">
      <c r="A3" s="8">
        <v>1</v>
      </c>
      <c r="B3" s="7" t="s">
        <v>703</v>
      </c>
      <c r="C3" s="8" t="s">
        <v>8</v>
      </c>
      <c r="D3" s="8" t="s">
        <v>9</v>
      </c>
      <c r="E3" s="176">
        <v>150000</v>
      </c>
      <c r="F3" s="137" t="s">
        <v>424</v>
      </c>
    </row>
    <row r="4" spans="1:18" x14ac:dyDescent="0.25">
      <c r="A4" s="8">
        <v>2</v>
      </c>
      <c r="B4" s="7" t="s">
        <v>704</v>
      </c>
      <c r="C4" s="8" t="s">
        <v>8</v>
      </c>
      <c r="D4" s="8" t="s">
        <v>9</v>
      </c>
      <c r="E4" s="176">
        <v>150000</v>
      </c>
      <c r="F4" s="137" t="s">
        <v>424</v>
      </c>
    </row>
    <row r="5" spans="1:18" x14ac:dyDescent="0.25">
      <c r="A5" s="8">
        <v>3</v>
      </c>
      <c r="B5" s="7" t="s">
        <v>705</v>
      </c>
      <c r="C5" s="8" t="s">
        <v>8</v>
      </c>
      <c r="D5" s="8" t="s">
        <v>9</v>
      </c>
      <c r="E5" s="176">
        <v>150000</v>
      </c>
      <c r="F5" s="137" t="s">
        <v>424</v>
      </c>
    </row>
    <row r="6" spans="1:18" x14ac:dyDescent="0.25">
      <c r="A6" s="8">
        <v>4</v>
      </c>
      <c r="B6" s="141" t="s">
        <v>706</v>
      </c>
      <c r="C6" s="137" t="s">
        <v>8</v>
      </c>
      <c r="D6" s="137" t="s">
        <v>9</v>
      </c>
      <c r="E6" s="142">
        <v>200000</v>
      </c>
      <c r="F6" s="137" t="s">
        <v>424</v>
      </c>
      <c r="I6" s="77"/>
    </row>
    <row r="7" spans="1:18" x14ac:dyDescent="0.25">
      <c r="A7" s="8">
        <v>5</v>
      </c>
      <c r="B7" s="7" t="s">
        <v>707</v>
      </c>
      <c r="C7" s="8" t="s">
        <v>8</v>
      </c>
      <c r="D7" s="8" t="s">
        <v>9</v>
      </c>
      <c r="E7" s="195">
        <v>200000</v>
      </c>
      <c r="F7" s="137" t="s">
        <v>424</v>
      </c>
    </row>
    <row r="8" spans="1:18" x14ac:dyDescent="0.25">
      <c r="A8" s="8">
        <v>6</v>
      </c>
      <c r="B8" s="7" t="s">
        <v>14</v>
      </c>
      <c r="C8" s="8" t="s">
        <v>8</v>
      </c>
      <c r="D8" s="8" t="s">
        <v>9</v>
      </c>
      <c r="E8" s="176">
        <v>120000</v>
      </c>
      <c r="F8" s="137" t="s">
        <v>424</v>
      </c>
    </row>
    <row r="9" spans="1:18" x14ac:dyDescent="0.25">
      <c r="A9" s="8">
        <v>7</v>
      </c>
      <c r="B9" s="7" t="s">
        <v>15</v>
      </c>
      <c r="C9" s="8" t="s">
        <v>8</v>
      </c>
      <c r="D9" s="8" t="s">
        <v>9</v>
      </c>
      <c r="E9" s="176">
        <v>70000</v>
      </c>
      <c r="F9" s="137" t="s">
        <v>424</v>
      </c>
    </row>
    <row r="10" spans="1:18" x14ac:dyDescent="0.25">
      <c r="A10" s="8">
        <v>8</v>
      </c>
      <c r="B10" s="7" t="s">
        <v>16</v>
      </c>
      <c r="C10" s="8" t="s">
        <v>8</v>
      </c>
      <c r="D10" s="8" t="s">
        <v>9</v>
      </c>
      <c r="E10" s="176">
        <v>100000</v>
      </c>
      <c r="F10" s="137" t="s">
        <v>424</v>
      </c>
    </row>
    <row r="11" spans="1:18" x14ac:dyDescent="0.25">
      <c r="A11" s="177"/>
      <c r="B11" s="178" t="s">
        <v>18</v>
      </c>
      <c r="C11" s="177"/>
      <c r="D11" s="179"/>
      <c r="E11" s="180">
        <f>SUM(E3:E10)</f>
        <v>1140000</v>
      </c>
      <c r="F11" s="180"/>
    </row>
    <row r="12" spans="1:18" x14ac:dyDescent="0.25">
      <c r="A12" s="137">
        <v>9</v>
      </c>
      <c r="B12" s="141" t="s">
        <v>19</v>
      </c>
      <c r="C12" s="137" t="s">
        <v>20</v>
      </c>
      <c r="D12" s="137" t="s">
        <v>9</v>
      </c>
      <c r="E12" s="142">
        <v>1500000</v>
      </c>
      <c r="F12" s="137" t="s">
        <v>424</v>
      </c>
    </row>
    <row r="13" spans="1:18" x14ac:dyDescent="0.25">
      <c r="A13" s="137">
        <v>10</v>
      </c>
      <c r="B13" s="141" t="s">
        <v>22</v>
      </c>
      <c r="C13" s="137" t="s">
        <v>20</v>
      </c>
      <c r="D13" s="137" t="s">
        <v>9</v>
      </c>
      <c r="E13" s="142">
        <v>800000</v>
      </c>
      <c r="F13" s="137" t="s">
        <v>424</v>
      </c>
      <c r="J13" s="13"/>
    </row>
    <row r="14" spans="1:18" x14ac:dyDescent="0.25">
      <c r="A14" s="137">
        <v>11</v>
      </c>
      <c r="B14" s="141" t="s">
        <v>1223</v>
      </c>
      <c r="C14" s="137" t="s">
        <v>20</v>
      </c>
      <c r="D14" s="137" t="s">
        <v>9</v>
      </c>
      <c r="E14" s="142">
        <v>390539.57</v>
      </c>
      <c r="F14" s="137" t="s">
        <v>424</v>
      </c>
      <c r="J14" s="13"/>
    </row>
    <row r="15" spans="1:18" x14ac:dyDescent="0.25">
      <c r="A15" s="137">
        <v>12</v>
      </c>
      <c r="B15" s="141" t="s">
        <v>24</v>
      </c>
      <c r="C15" s="137" t="s">
        <v>25</v>
      </c>
      <c r="D15" s="137" t="s">
        <v>9</v>
      </c>
      <c r="E15" s="181">
        <v>620000</v>
      </c>
      <c r="F15" s="137" t="s">
        <v>424</v>
      </c>
    </row>
    <row r="16" spans="1:18" x14ac:dyDescent="0.25">
      <c r="A16" s="137">
        <v>13</v>
      </c>
      <c r="B16" s="141" t="s">
        <v>26</v>
      </c>
      <c r="C16" s="137" t="s">
        <v>27</v>
      </c>
      <c r="D16" s="137" t="s">
        <v>9</v>
      </c>
      <c r="E16" s="142">
        <v>1000000</v>
      </c>
      <c r="F16" s="137" t="s">
        <v>424</v>
      </c>
    </row>
    <row r="17" spans="1:10" x14ac:dyDescent="0.25">
      <c r="A17" s="137">
        <v>14</v>
      </c>
      <c r="B17" s="141" t="s">
        <v>28</v>
      </c>
      <c r="C17" s="137" t="s">
        <v>29</v>
      </c>
      <c r="D17" s="137" t="s">
        <v>9</v>
      </c>
      <c r="E17" s="142">
        <v>370000</v>
      </c>
      <c r="F17" s="137" t="s">
        <v>424</v>
      </c>
    </row>
    <row r="18" spans="1:10" x14ac:dyDescent="0.25">
      <c r="A18" s="137">
        <v>15</v>
      </c>
      <c r="B18" s="141" t="s">
        <v>31</v>
      </c>
      <c r="C18" s="137" t="s">
        <v>25</v>
      </c>
      <c r="D18" s="137" t="s">
        <v>9</v>
      </c>
      <c r="E18" s="142">
        <v>400000</v>
      </c>
      <c r="F18" s="137" t="s">
        <v>424</v>
      </c>
    </row>
    <row r="19" spans="1:10" x14ac:dyDescent="0.25">
      <c r="A19" s="177"/>
      <c r="B19" s="178" t="s">
        <v>32</v>
      </c>
      <c r="C19" s="177"/>
      <c r="D19" s="179"/>
      <c r="E19" s="180">
        <f>SUM(E12:E18)</f>
        <v>5080539.57</v>
      </c>
      <c r="F19" s="180"/>
    </row>
    <row r="20" spans="1:10" x14ac:dyDescent="0.25">
      <c r="A20" s="8">
        <v>16</v>
      </c>
      <c r="B20" s="7" t="s">
        <v>33</v>
      </c>
      <c r="C20" s="8" t="s">
        <v>8</v>
      </c>
      <c r="D20" s="8" t="s">
        <v>9</v>
      </c>
      <c r="E20" s="176">
        <v>40000</v>
      </c>
      <c r="F20" s="137" t="s">
        <v>424</v>
      </c>
    </row>
    <row r="21" spans="1:10" ht="30" x14ac:dyDescent="0.25">
      <c r="A21" s="8">
        <v>17</v>
      </c>
      <c r="B21" s="7" t="s">
        <v>34</v>
      </c>
      <c r="C21" s="8" t="s">
        <v>35</v>
      </c>
      <c r="D21" s="8" t="s">
        <v>9</v>
      </c>
      <c r="E21" s="176">
        <v>1100000</v>
      </c>
      <c r="F21" s="137" t="s">
        <v>36</v>
      </c>
    </row>
    <row r="22" spans="1:10" x14ac:dyDescent="0.25">
      <c r="A22" s="8">
        <v>18</v>
      </c>
      <c r="B22" s="141" t="s">
        <v>37</v>
      </c>
      <c r="C22" s="137" t="s">
        <v>8</v>
      </c>
      <c r="D22" s="137" t="s">
        <v>9</v>
      </c>
      <c r="E22" s="181">
        <v>60000</v>
      </c>
      <c r="F22" s="137" t="s">
        <v>424</v>
      </c>
    </row>
    <row r="23" spans="1:10" x14ac:dyDescent="0.25">
      <c r="A23" s="8">
        <v>19</v>
      </c>
      <c r="B23" s="7" t="s">
        <v>38</v>
      </c>
      <c r="C23" s="8" t="s">
        <v>39</v>
      </c>
      <c r="D23" s="8" t="s">
        <v>9</v>
      </c>
      <c r="E23" s="176">
        <v>20000</v>
      </c>
      <c r="F23" s="137" t="s">
        <v>424</v>
      </c>
    </row>
    <row r="24" spans="1:10" x14ac:dyDescent="0.25">
      <c r="A24" s="8">
        <v>20</v>
      </c>
      <c r="B24" s="141" t="s">
        <v>40</v>
      </c>
      <c r="C24" s="137" t="s">
        <v>39</v>
      </c>
      <c r="D24" s="137" t="s">
        <v>9</v>
      </c>
      <c r="E24" s="142">
        <v>10000</v>
      </c>
      <c r="F24" s="137" t="s">
        <v>424</v>
      </c>
    </row>
    <row r="25" spans="1:10" x14ac:dyDescent="0.25">
      <c r="A25" s="8">
        <v>21</v>
      </c>
      <c r="B25" s="7" t="s">
        <v>41</v>
      </c>
      <c r="C25" s="8" t="s">
        <v>39</v>
      </c>
      <c r="D25" s="8" t="s">
        <v>9</v>
      </c>
      <c r="E25" s="176">
        <v>30000</v>
      </c>
      <c r="F25" s="137" t="s">
        <v>424</v>
      </c>
    </row>
    <row r="26" spans="1:10" x14ac:dyDescent="0.25">
      <c r="A26" s="8">
        <v>22</v>
      </c>
      <c r="B26" s="185" t="s">
        <v>79</v>
      </c>
      <c r="C26" s="8" t="s">
        <v>80</v>
      </c>
      <c r="D26" s="8" t="s">
        <v>9</v>
      </c>
      <c r="E26" s="176">
        <v>10000</v>
      </c>
      <c r="F26" s="137" t="s">
        <v>424</v>
      </c>
    </row>
    <row r="27" spans="1:10" x14ac:dyDescent="0.25">
      <c r="A27" s="8">
        <v>23</v>
      </c>
      <c r="B27" s="434" t="s">
        <v>590</v>
      </c>
      <c r="C27" s="435" t="s">
        <v>1288</v>
      </c>
      <c r="D27" s="435"/>
      <c r="E27" s="436">
        <v>21480.25</v>
      </c>
      <c r="F27" s="437" t="s">
        <v>36</v>
      </c>
    </row>
    <row r="28" spans="1:10" x14ac:dyDescent="0.25">
      <c r="A28" s="179"/>
      <c r="B28" s="178" t="s">
        <v>32</v>
      </c>
      <c r="C28" s="177"/>
      <c r="D28" s="179"/>
      <c r="E28" s="180">
        <f>SUM(E20:E27)</f>
        <v>1291480.25</v>
      </c>
      <c r="F28" s="180"/>
    </row>
    <row r="29" spans="1:10" x14ac:dyDescent="0.25">
      <c r="A29" s="252">
        <v>24</v>
      </c>
      <c r="B29" s="253" t="s">
        <v>42</v>
      </c>
      <c r="C29" s="252" t="s">
        <v>35</v>
      </c>
      <c r="D29" s="252" t="s">
        <v>9</v>
      </c>
      <c r="E29" s="254">
        <f>350000+931609.04</f>
        <v>1281609.04</v>
      </c>
      <c r="F29" s="252" t="s">
        <v>424</v>
      </c>
      <c r="G29" s="251"/>
      <c r="H29" s="251"/>
      <c r="I29" s="251"/>
      <c r="J29" s="251"/>
    </row>
    <row r="30" spans="1:10" x14ac:dyDescent="0.25">
      <c r="A30" s="255">
        <v>25</v>
      </c>
      <c r="B30" s="182" t="s">
        <v>42</v>
      </c>
      <c r="C30" s="183" t="s">
        <v>43</v>
      </c>
      <c r="D30" s="8" t="s">
        <v>9</v>
      </c>
      <c r="E30" s="184">
        <v>320000</v>
      </c>
      <c r="F30" s="137" t="s">
        <v>10</v>
      </c>
    </row>
    <row r="31" spans="1:10" x14ac:dyDescent="0.25">
      <c r="A31" s="252">
        <v>26</v>
      </c>
      <c r="B31" s="182" t="s">
        <v>42</v>
      </c>
      <c r="C31" s="183" t="s">
        <v>44</v>
      </c>
      <c r="D31" s="8" t="s">
        <v>9</v>
      </c>
      <c r="E31" s="184">
        <v>200000</v>
      </c>
      <c r="F31" s="137" t="s">
        <v>45</v>
      </c>
    </row>
    <row r="32" spans="1:10" x14ac:dyDescent="0.25">
      <c r="A32" s="255">
        <v>27</v>
      </c>
      <c r="B32" s="182" t="s">
        <v>42</v>
      </c>
      <c r="C32" s="183" t="s">
        <v>46</v>
      </c>
      <c r="D32" s="8" t="s">
        <v>9</v>
      </c>
      <c r="E32" s="184">
        <v>200000</v>
      </c>
      <c r="F32" s="137" t="s">
        <v>10</v>
      </c>
    </row>
    <row r="33" spans="1:12" x14ac:dyDescent="0.25">
      <c r="A33" s="252">
        <v>28</v>
      </c>
      <c r="B33" s="182" t="s">
        <v>42</v>
      </c>
      <c r="C33" s="183" t="s">
        <v>27</v>
      </c>
      <c r="D33" s="8" t="s">
        <v>9</v>
      </c>
      <c r="E33" s="184">
        <v>300000</v>
      </c>
      <c r="F33" s="137" t="s">
        <v>10</v>
      </c>
    </row>
    <row r="34" spans="1:12" x14ac:dyDescent="0.25">
      <c r="A34" s="255">
        <v>29</v>
      </c>
      <c r="B34" s="7" t="s">
        <v>42</v>
      </c>
      <c r="C34" s="8" t="s">
        <v>47</v>
      </c>
      <c r="D34" s="8" t="s">
        <v>9</v>
      </c>
      <c r="E34" s="142">
        <v>300000</v>
      </c>
      <c r="F34" s="137" t="s">
        <v>10</v>
      </c>
    </row>
    <row r="35" spans="1:12" x14ac:dyDescent="0.25">
      <c r="A35" s="252">
        <v>30</v>
      </c>
      <c r="B35" s="141" t="s">
        <v>42</v>
      </c>
      <c r="C35" s="137" t="s">
        <v>48</v>
      </c>
      <c r="D35" s="137" t="s">
        <v>9</v>
      </c>
      <c r="E35" s="142">
        <v>400000</v>
      </c>
      <c r="F35" s="137" t="s">
        <v>10</v>
      </c>
    </row>
    <row r="36" spans="1:12" x14ac:dyDescent="0.25">
      <c r="A36" s="179"/>
      <c r="B36" s="178" t="s">
        <v>49</v>
      </c>
      <c r="C36" s="177"/>
      <c r="D36" s="179"/>
      <c r="E36" s="180">
        <f>SUM(E29:E35)</f>
        <v>3001609.04</v>
      </c>
      <c r="F36" s="180"/>
    </row>
    <row r="37" spans="1:12" x14ac:dyDescent="0.25">
      <c r="A37" s="8"/>
      <c r="B37" s="186" t="s">
        <v>50</v>
      </c>
      <c r="C37" s="187"/>
      <c r="D37" s="187"/>
      <c r="E37" s="188"/>
      <c r="F37" s="188"/>
    </row>
    <row r="38" spans="1:12" x14ac:dyDescent="0.25">
      <c r="A38" s="8">
        <v>31</v>
      </c>
      <c r="B38" s="7" t="s">
        <v>51</v>
      </c>
      <c r="C38" s="8" t="s">
        <v>52</v>
      </c>
      <c r="D38" s="8" t="s">
        <v>9</v>
      </c>
      <c r="E38" s="142">
        <f>400000+299822.44</f>
        <v>699822.44</v>
      </c>
      <c r="F38" s="137" t="s">
        <v>36</v>
      </c>
      <c r="G38" s="438"/>
      <c r="H38" s="438"/>
      <c r="I38" s="438"/>
      <c r="J38" s="438"/>
      <c r="K38" s="439"/>
      <c r="L38" s="439"/>
    </row>
    <row r="39" spans="1:12" x14ac:dyDescent="0.25">
      <c r="A39" s="8">
        <v>32</v>
      </c>
      <c r="B39" s="7" t="s">
        <v>54</v>
      </c>
      <c r="C39" s="8" t="s">
        <v>55</v>
      </c>
      <c r="D39" s="8" t="s">
        <v>9</v>
      </c>
      <c r="E39" s="142">
        <v>1000000</v>
      </c>
      <c r="F39" s="137" t="s">
        <v>424</v>
      </c>
    </row>
    <row r="40" spans="1:12" x14ac:dyDescent="0.25">
      <c r="A40" s="8">
        <v>33</v>
      </c>
      <c r="B40" s="7" t="s">
        <v>56</v>
      </c>
      <c r="C40" s="8" t="s">
        <v>57</v>
      </c>
      <c r="D40" s="8" t="s">
        <v>9</v>
      </c>
      <c r="E40" s="142">
        <v>700000</v>
      </c>
      <c r="F40" s="137" t="s">
        <v>424</v>
      </c>
    </row>
    <row r="41" spans="1:12" x14ac:dyDescent="0.25">
      <c r="A41" s="8">
        <v>34</v>
      </c>
      <c r="B41" s="7" t="s">
        <v>58</v>
      </c>
      <c r="C41" s="8" t="s">
        <v>59</v>
      </c>
      <c r="D41" s="8" t="s">
        <v>9</v>
      </c>
      <c r="E41" s="142">
        <v>900000</v>
      </c>
      <c r="F41" s="137" t="s">
        <v>424</v>
      </c>
    </row>
    <row r="42" spans="1:12" x14ac:dyDescent="0.25">
      <c r="A42" s="8">
        <v>35</v>
      </c>
      <c r="B42" s="141" t="s">
        <v>51</v>
      </c>
      <c r="C42" s="137" t="s">
        <v>60</v>
      </c>
      <c r="D42" s="137" t="s">
        <v>9</v>
      </c>
      <c r="E42" s="142">
        <v>120000</v>
      </c>
      <c r="F42" s="137" t="s">
        <v>10</v>
      </c>
    </row>
    <row r="43" spans="1:12" x14ac:dyDescent="0.25">
      <c r="A43" s="8">
        <v>36</v>
      </c>
      <c r="B43" s="7" t="s">
        <v>62</v>
      </c>
      <c r="C43" s="8" t="s">
        <v>63</v>
      </c>
      <c r="D43" s="8" t="s">
        <v>9</v>
      </c>
      <c r="E43" s="181">
        <v>600000</v>
      </c>
      <c r="F43" s="137" t="s">
        <v>36</v>
      </c>
    </row>
    <row r="44" spans="1:12" x14ac:dyDescent="0.25">
      <c r="A44" s="8">
        <v>37</v>
      </c>
      <c r="B44" s="7" t="s">
        <v>51</v>
      </c>
      <c r="C44" s="8" t="s">
        <v>64</v>
      </c>
      <c r="D44" s="8" t="s">
        <v>9</v>
      </c>
      <c r="E44" s="142">
        <v>100000</v>
      </c>
      <c r="F44" s="137" t="s">
        <v>10</v>
      </c>
    </row>
    <row r="45" spans="1:12" x14ac:dyDescent="0.25">
      <c r="A45" s="8">
        <v>38</v>
      </c>
      <c r="B45" s="440" t="s">
        <v>1289</v>
      </c>
      <c r="C45" s="441" t="s">
        <v>1290</v>
      </c>
      <c r="D45" s="441" t="s">
        <v>9</v>
      </c>
      <c r="E45" s="442">
        <v>12057.47</v>
      </c>
      <c r="F45" s="441" t="s">
        <v>36</v>
      </c>
    </row>
    <row r="46" spans="1:12" x14ac:dyDescent="0.25">
      <c r="A46" s="8">
        <v>39</v>
      </c>
      <c r="B46" s="440" t="s">
        <v>1291</v>
      </c>
      <c r="C46" s="441" t="s">
        <v>1292</v>
      </c>
      <c r="D46" s="441" t="s">
        <v>9</v>
      </c>
      <c r="E46" s="442">
        <v>236697.4</v>
      </c>
      <c r="F46" s="441" t="s">
        <v>36</v>
      </c>
    </row>
    <row r="47" spans="1:12" x14ac:dyDescent="0.25">
      <c r="A47" s="179"/>
      <c r="B47" s="178" t="s">
        <v>65</v>
      </c>
      <c r="C47" s="177"/>
      <c r="D47" s="177"/>
      <c r="E47" s="180">
        <f>SUM(E38:E46)</f>
        <v>4368577.3100000005</v>
      </c>
      <c r="F47" s="179"/>
    </row>
    <row r="48" spans="1:12" x14ac:dyDescent="0.25">
      <c r="A48" s="206">
        <v>40</v>
      </c>
      <c r="B48" s="207" t="s">
        <v>845</v>
      </c>
      <c r="C48" s="206" t="s">
        <v>847</v>
      </c>
      <c r="D48" s="206" t="s">
        <v>9</v>
      </c>
      <c r="E48" s="256">
        <v>1442419.07</v>
      </c>
      <c r="F48" s="206" t="s">
        <v>36</v>
      </c>
    </row>
    <row r="49" spans="1:12" x14ac:dyDescent="0.25">
      <c r="A49" s="206">
        <v>41</v>
      </c>
      <c r="B49" s="207" t="s">
        <v>1395</v>
      </c>
      <c r="C49" s="206" t="s">
        <v>847</v>
      </c>
      <c r="D49" s="206" t="s">
        <v>9</v>
      </c>
      <c r="E49" s="256">
        <v>177938.9</v>
      </c>
      <c r="F49" s="206" t="s">
        <v>36</v>
      </c>
    </row>
    <row r="50" spans="1:12" ht="30" x14ac:dyDescent="0.25">
      <c r="A50" s="209"/>
      <c r="B50" s="210" t="s">
        <v>846</v>
      </c>
      <c r="C50" s="211"/>
      <c r="D50" s="211"/>
      <c r="E50" s="212">
        <f>SUM(E48:E49)</f>
        <v>1620357.97</v>
      </c>
      <c r="F50" s="209"/>
    </row>
    <row r="51" spans="1:12" x14ac:dyDescent="0.25">
      <c r="A51" s="206">
        <v>42</v>
      </c>
      <c r="B51" s="207" t="s">
        <v>956</v>
      </c>
      <c r="C51" s="206" t="s">
        <v>957</v>
      </c>
      <c r="D51" s="206" t="s">
        <v>9</v>
      </c>
      <c r="E51" s="208">
        <f>107401.22+27450.24</f>
        <v>134851.46</v>
      </c>
      <c r="F51" s="206" t="s">
        <v>36</v>
      </c>
      <c r="G51" s="438"/>
      <c r="H51" s="438"/>
      <c r="I51" s="438"/>
      <c r="J51" s="438"/>
      <c r="K51" s="439"/>
      <c r="L51" s="439"/>
    </row>
    <row r="52" spans="1:12" x14ac:dyDescent="0.25">
      <c r="A52" s="206">
        <v>43</v>
      </c>
      <c r="B52" s="207" t="s">
        <v>958</v>
      </c>
      <c r="C52" s="206" t="s">
        <v>959</v>
      </c>
      <c r="D52" s="206" t="s">
        <v>9</v>
      </c>
      <c r="E52" s="208">
        <v>143444.59</v>
      </c>
      <c r="F52" s="206" t="s">
        <v>36</v>
      </c>
    </row>
    <row r="53" spans="1:12" x14ac:dyDescent="0.25">
      <c r="A53" s="206">
        <v>44</v>
      </c>
      <c r="B53" s="207" t="s">
        <v>960</v>
      </c>
      <c r="C53" s="206" t="s">
        <v>961</v>
      </c>
      <c r="D53" s="206" t="s">
        <v>9</v>
      </c>
      <c r="E53" s="208">
        <v>13948.19</v>
      </c>
      <c r="F53" s="206" t="s">
        <v>36</v>
      </c>
    </row>
    <row r="54" spans="1:12" x14ac:dyDescent="0.25">
      <c r="A54" s="206">
        <v>45</v>
      </c>
      <c r="B54" s="207" t="s">
        <v>1223</v>
      </c>
      <c r="C54" s="206" t="s">
        <v>962</v>
      </c>
      <c r="D54" s="206" t="s">
        <v>9</v>
      </c>
      <c r="E54" s="208">
        <v>1135894.8999999999</v>
      </c>
      <c r="F54" s="206" t="s">
        <v>36</v>
      </c>
    </row>
    <row r="55" spans="1:12" x14ac:dyDescent="0.25">
      <c r="A55" s="206">
        <v>46</v>
      </c>
      <c r="B55" s="207" t="s">
        <v>963</v>
      </c>
      <c r="C55" s="206" t="s">
        <v>964</v>
      </c>
      <c r="D55" s="206" t="s">
        <v>9</v>
      </c>
      <c r="E55" s="208">
        <v>291465.02</v>
      </c>
      <c r="F55" s="206" t="s">
        <v>36</v>
      </c>
    </row>
    <row r="56" spans="1:12" ht="30" x14ac:dyDescent="0.25">
      <c r="A56" s="206">
        <v>47</v>
      </c>
      <c r="B56" s="141" t="s">
        <v>1275</v>
      </c>
      <c r="C56" s="137" t="s">
        <v>1224</v>
      </c>
      <c r="D56" s="137" t="s">
        <v>9</v>
      </c>
      <c r="E56" s="142">
        <v>63426.41</v>
      </c>
      <c r="F56" s="137" t="s">
        <v>36</v>
      </c>
    </row>
    <row r="57" spans="1:12" ht="30" x14ac:dyDescent="0.25">
      <c r="A57" s="206">
        <v>48</v>
      </c>
      <c r="B57" s="141" t="s">
        <v>1276</v>
      </c>
      <c r="C57" s="137" t="s">
        <v>1224</v>
      </c>
      <c r="D57" s="137" t="s">
        <v>9</v>
      </c>
      <c r="E57" s="142">
        <v>63426.41</v>
      </c>
      <c r="F57" s="137" t="s">
        <v>36</v>
      </c>
    </row>
    <row r="58" spans="1:12" ht="30" x14ac:dyDescent="0.25">
      <c r="A58" s="206">
        <v>49</v>
      </c>
      <c r="B58" s="141" t="s">
        <v>1277</v>
      </c>
      <c r="C58" s="137" t="s">
        <v>1225</v>
      </c>
      <c r="D58" s="137" t="s">
        <v>9</v>
      </c>
      <c r="E58" s="142">
        <v>72607.61</v>
      </c>
      <c r="F58" s="137" t="s">
        <v>36</v>
      </c>
    </row>
    <row r="59" spans="1:12" ht="30" x14ac:dyDescent="0.25">
      <c r="A59" s="206">
        <v>50</v>
      </c>
      <c r="B59" s="141" t="s">
        <v>1278</v>
      </c>
      <c r="C59" s="137" t="s">
        <v>1225</v>
      </c>
      <c r="D59" s="137" t="s">
        <v>9</v>
      </c>
      <c r="E59" s="142">
        <v>86086.1</v>
      </c>
      <c r="F59" s="137" t="s">
        <v>36</v>
      </c>
    </row>
    <row r="60" spans="1:12" x14ac:dyDescent="0.25">
      <c r="A60" s="206">
        <v>51</v>
      </c>
      <c r="B60" s="440" t="s">
        <v>1293</v>
      </c>
      <c r="C60" s="441" t="s">
        <v>1294</v>
      </c>
      <c r="D60" s="441" t="s">
        <v>9</v>
      </c>
      <c r="E60" s="442">
        <v>16600</v>
      </c>
      <c r="F60" s="441" t="s">
        <v>36</v>
      </c>
    </row>
    <row r="61" spans="1:12" x14ac:dyDescent="0.25">
      <c r="A61" s="206">
        <v>52</v>
      </c>
      <c r="B61" s="440" t="s">
        <v>1293</v>
      </c>
      <c r="C61" s="441" t="s">
        <v>1295</v>
      </c>
      <c r="D61" s="441" t="s">
        <v>9</v>
      </c>
      <c r="E61" s="442">
        <v>69655.039999999994</v>
      </c>
      <c r="F61" s="441" t="s">
        <v>36</v>
      </c>
    </row>
    <row r="62" spans="1:12" x14ac:dyDescent="0.25">
      <c r="A62" s="206">
        <v>53</v>
      </c>
      <c r="B62" s="440" t="s">
        <v>1296</v>
      </c>
      <c r="C62" s="441" t="s">
        <v>1297</v>
      </c>
      <c r="D62" s="441" t="s">
        <v>9</v>
      </c>
      <c r="E62" s="442">
        <v>12000</v>
      </c>
      <c r="F62" s="441" t="s">
        <v>36</v>
      </c>
    </row>
    <row r="63" spans="1:12" x14ac:dyDescent="0.25">
      <c r="A63" s="232"/>
      <c r="B63" s="233" t="s">
        <v>1166</v>
      </c>
      <c r="C63" s="234"/>
      <c r="D63" s="234"/>
      <c r="E63" s="235">
        <f>SUM(E51:E62)</f>
        <v>2103405.73</v>
      </c>
      <c r="F63" s="234"/>
    </row>
    <row r="64" spans="1:12" ht="18.75" x14ac:dyDescent="0.3">
      <c r="A64" s="196"/>
      <c r="B64" s="197" t="s">
        <v>66</v>
      </c>
      <c r="C64" s="198"/>
      <c r="D64" s="198"/>
      <c r="E64" s="199">
        <f>SUM(E63,E50,E47,E36,E28,E19,E11)</f>
        <v>18605969.870000001</v>
      </c>
      <c r="F64" s="196"/>
    </row>
    <row r="65" spans="1:6" x14ac:dyDescent="0.25">
      <c r="A65" s="13"/>
      <c r="B65" s="11" t="s">
        <v>666</v>
      </c>
      <c r="C65" s="13"/>
      <c r="D65" s="13"/>
      <c r="E65" s="200"/>
      <c r="F65" s="13"/>
    </row>
  </sheetData>
  <pageMargins left="0.70866141732283472" right="0.70866141732283472" top="1.0236220472440944" bottom="0.86614173228346458" header="0.31496062992125984" footer="0.31496062992125984"/>
  <pageSetup paperSize="9" scale="55" fitToWidth="0" fitToHeight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MH55"/>
  <sheetViews>
    <sheetView workbookViewId="0">
      <selection activeCell="B17" sqref="B17"/>
    </sheetView>
  </sheetViews>
  <sheetFormatPr defaultColWidth="9" defaultRowHeight="15" x14ac:dyDescent="0.25"/>
  <cols>
    <col min="1" max="1" width="3.875" style="67" customWidth="1"/>
    <col min="2" max="2" width="46.875" style="67" customWidth="1"/>
    <col min="3" max="3" width="21.25" style="73" customWidth="1"/>
    <col min="4" max="4" width="6.875" style="67" customWidth="1"/>
    <col min="5" max="5" width="14" style="67" customWidth="1"/>
    <col min="6" max="6" width="13.375" style="67" customWidth="1"/>
    <col min="7" max="7" width="9.75" style="67" customWidth="1"/>
    <col min="8" max="8" width="10.875" style="67" customWidth="1"/>
    <col min="9" max="10" width="20.5" style="67" customWidth="1"/>
    <col min="11" max="11" width="9.875" style="67" customWidth="1"/>
    <col min="12" max="12" width="10.125" style="67" customWidth="1"/>
    <col min="13" max="13" width="23.875" style="67" customWidth="1"/>
    <col min="14" max="14" width="9.875" style="67" customWidth="1"/>
    <col min="15" max="15" width="10.625" style="67" customWidth="1"/>
    <col min="16" max="19" width="10.75" style="67" customWidth="1"/>
    <col min="20" max="20" width="19.5" style="67" customWidth="1"/>
    <col min="21" max="21" width="8.5" style="44" customWidth="1"/>
    <col min="22" max="22" width="12.625" style="44" customWidth="1"/>
    <col min="23" max="24" width="8.5" style="44" customWidth="1"/>
    <col min="25" max="25" width="17.5" style="44" customWidth="1"/>
    <col min="26" max="26" width="8.5" style="44" customWidth="1"/>
    <col min="27" max="27" width="14.75" style="44" customWidth="1"/>
    <col min="28" max="28" width="9.875" style="44" customWidth="1"/>
    <col min="29" max="29" width="22.125" style="44" customWidth="1"/>
    <col min="30" max="30" width="8.5" style="44" customWidth="1"/>
    <col min="31" max="32" width="16" style="44" customWidth="1"/>
    <col min="33" max="33" width="15.875" style="44" customWidth="1"/>
    <col min="34" max="34" width="18.625" style="44" customWidth="1"/>
    <col min="35" max="35" width="18.625" style="68" customWidth="1"/>
    <col min="36" max="39" width="16" style="44" customWidth="1"/>
    <col min="40" max="40" width="10.625" style="44" customWidth="1"/>
    <col min="41" max="41" width="16" style="44" customWidth="1"/>
    <col min="42" max="42" width="8.5" style="44" customWidth="1"/>
    <col min="43" max="43" width="17.25" style="44" customWidth="1"/>
    <col min="44" max="44" width="10.625" style="44" customWidth="1"/>
    <col min="45" max="45" width="14.25" style="69" customWidth="1"/>
    <col min="46" max="1022" width="8.5" style="67" customWidth="1"/>
    <col min="1023" max="1023" width="9" style="44" customWidth="1"/>
    <col min="1024" max="16384" width="9" style="44"/>
  </cols>
  <sheetData>
    <row r="1" spans="1:45" ht="18.75" x14ac:dyDescent="0.3">
      <c r="A1" s="133" t="s">
        <v>665</v>
      </c>
    </row>
    <row r="2" spans="1:45" s="53" customFormat="1" ht="35.25" customHeight="1" thickBot="1" x14ac:dyDescent="0.25">
      <c r="A2" s="401" t="s">
        <v>181</v>
      </c>
      <c r="B2" s="401" t="s">
        <v>182</v>
      </c>
      <c r="C2" s="402" t="s">
        <v>4</v>
      </c>
      <c r="D2" s="401" t="s">
        <v>183</v>
      </c>
      <c r="E2" s="52" t="s">
        <v>184</v>
      </c>
      <c r="F2" s="52" t="s">
        <v>185</v>
      </c>
      <c r="G2" s="52" t="s">
        <v>186</v>
      </c>
      <c r="H2" s="400" t="s">
        <v>187</v>
      </c>
      <c r="I2" s="399" t="s">
        <v>188</v>
      </c>
      <c r="J2" s="399"/>
      <c r="K2" s="399"/>
      <c r="L2" s="399"/>
      <c r="M2" s="399"/>
      <c r="N2" s="399"/>
      <c r="O2" s="400" t="s">
        <v>189</v>
      </c>
      <c r="P2" s="400" t="s">
        <v>190</v>
      </c>
      <c r="Q2" s="400" t="s">
        <v>191</v>
      </c>
      <c r="R2" s="400" t="s">
        <v>192</v>
      </c>
      <c r="S2" s="400" t="s">
        <v>193</v>
      </c>
      <c r="T2" s="401" t="s">
        <v>194</v>
      </c>
      <c r="U2" s="398" t="s">
        <v>195</v>
      </c>
      <c r="V2" s="398" t="s">
        <v>196</v>
      </c>
      <c r="W2" s="398"/>
      <c r="X2" s="398" t="s">
        <v>197</v>
      </c>
      <c r="Y2" s="398"/>
      <c r="Z2" s="393" t="s">
        <v>198</v>
      </c>
      <c r="AA2" s="393"/>
      <c r="AB2" s="393" t="s">
        <v>199</v>
      </c>
      <c r="AC2" s="393"/>
      <c r="AD2" s="393"/>
      <c r="AE2" s="393" t="s">
        <v>200</v>
      </c>
      <c r="AF2" s="393" t="s">
        <v>201</v>
      </c>
      <c r="AG2" s="393" t="s">
        <v>202</v>
      </c>
      <c r="AH2" s="393" t="s">
        <v>203</v>
      </c>
      <c r="AI2" s="397" t="s">
        <v>204</v>
      </c>
      <c r="AJ2" s="398" t="s">
        <v>205</v>
      </c>
      <c r="AK2" s="398"/>
      <c r="AL2" s="398"/>
      <c r="AM2" s="398"/>
      <c r="AN2" s="398"/>
      <c r="AO2" s="398"/>
      <c r="AP2" s="398"/>
      <c r="AQ2" s="398"/>
      <c r="AR2" s="393" t="s">
        <v>206</v>
      </c>
      <c r="AS2" s="394" t="s">
        <v>207</v>
      </c>
    </row>
    <row r="3" spans="1:45" s="53" customFormat="1" ht="102.75" customHeight="1" thickTop="1" thickBot="1" x14ac:dyDescent="0.25">
      <c r="A3" s="401"/>
      <c r="B3" s="401"/>
      <c r="C3" s="402"/>
      <c r="D3" s="401"/>
      <c r="E3" s="54" t="s">
        <v>648</v>
      </c>
      <c r="F3" s="54" t="s">
        <v>648</v>
      </c>
      <c r="G3" s="54" t="s">
        <v>649</v>
      </c>
      <c r="H3" s="400"/>
      <c r="I3" s="55" t="s">
        <v>208</v>
      </c>
      <c r="J3" s="55" t="s">
        <v>6</v>
      </c>
      <c r="K3" s="55" t="s">
        <v>209</v>
      </c>
      <c r="L3" s="55" t="s">
        <v>210</v>
      </c>
      <c r="M3" s="55" t="s">
        <v>211</v>
      </c>
      <c r="N3" s="55" t="s">
        <v>212</v>
      </c>
      <c r="O3" s="400"/>
      <c r="P3" s="400"/>
      <c r="Q3" s="400"/>
      <c r="R3" s="400"/>
      <c r="S3" s="400"/>
      <c r="T3" s="401"/>
      <c r="U3" s="398"/>
      <c r="V3" s="56" t="s">
        <v>213</v>
      </c>
      <c r="W3" s="56" t="s">
        <v>214</v>
      </c>
      <c r="X3" s="57" t="s">
        <v>215</v>
      </c>
      <c r="Y3" s="57" t="s">
        <v>216</v>
      </c>
      <c r="Z3" s="57" t="s">
        <v>217</v>
      </c>
      <c r="AA3" s="57" t="s">
        <v>218</v>
      </c>
      <c r="AB3" s="56" t="s">
        <v>219</v>
      </c>
      <c r="AC3" s="56" t="s">
        <v>220</v>
      </c>
      <c r="AD3" s="56" t="s">
        <v>221</v>
      </c>
      <c r="AE3" s="393"/>
      <c r="AF3" s="393"/>
      <c r="AG3" s="393"/>
      <c r="AH3" s="393"/>
      <c r="AI3" s="397"/>
      <c r="AJ3" s="56" t="s">
        <v>222</v>
      </c>
      <c r="AK3" s="56" t="s">
        <v>223</v>
      </c>
      <c r="AL3" s="56" t="s">
        <v>224</v>
      </c>
      <c r="AM3" s="56" t="s">
        <v>225</v>
      </c>
      <c r="AN3" s="56" t="s">
        <v>219</v>
      </c>
      <c r="AO3" s="56" t="s">
        <v>226</v>
      </c>
      <c r="AP3" s="56" t="s">
        <v>227</v>
      </c>
      <c r="AQ3" s="56" t="s">
        <v>228</v>
      </c>
      <c r="AR3" s="393"/>
      <c r="AS3" s="394"/>
    </row>
    <row r="4" spans="1:45" s="66" customFormat="1" ht="16.5" customHeight="1" thickTop="1" x14ac:dyDescent="0.25">
      <c r="A4" s="58">
        <v>1</v>
      </c>
      <c r="B4" s="59" t="s">
        <v>19</v>
      </c>
      <c r="C4" s="374">
        <v>1500000</v>
      </c>
      <c r="D4" s="60"/>
      <c r="E4" s="61">
        <v>224.9</v>
      </c>
      <c r="F4" s="62"/>
      <c r="G4" s="61">
        <v>2136</v>
      </c>
      <c r="H4" s="63">
        <v>4</v>
      </c>
      <c r="I4" s="63" t="s">
        <v>11</v>
      </c>
      <c r="J4" s="63" t="s">
        <v>21</v>
      </c>
      <c r="K4" s="63"/>
      <c r="L4" s="63" t="s">
        <v>12</v>
      </c>
      <c r="M4" s="63" t="s">
        <v>229</v>
      </c>
      <c r="N4" s="58"/>
      <c r="O4" s="58" t="s">
        <v>230</v>
      </c>
      <c r="P4" s="58"/>
      <c r="Q4" s="58" t="s">
        <v>230</v>
      </c>
      <c r="R4" s="58" t="s">
        <v>230</v>
      </c>
      <c r="S4" s="58" t="s">
        <v>230</v>
      </c>
      <c r="T4" s="58" t="s">
        <v>231</v>
      </c>
      <c r="U4" s="64" t="s">
        <v>230</v>
      </c>
      <c r="V4" s="63" t="s">
        <v>230</v>
      </c>
      <c r="W4" s="63" t="s">
        <v>232</v>
      </c>
      <c r="X4" s="63" t="s">
        <v>230</v>
      </c>
      <c r="Y4" s="63" t="s">
        <v>233</v>
      </c>
      <c r="Z4" s="63" t="s">
        <v>234</v>
      </c>
      <c r="AA4" s="63"/>
      <c r="AB4" s="63" t="s">
        <v>234</v>
      </c>
      <c r="AC4" s="63" t="s">
        <v>234</v>
      </c>
      <c r="AD4" s="63" t="s">
        <v>234</v>
      </c>
      <c r="AE4" s="63" t="s">
        <v>230</v>
      </c>
      <c r="AF4" s="63" t="s">
        <v>230</v>
      </c>
      <c r="AG4" s="63" t="s">
        <v>234</v>
      </c>
      <c r="AH4" s="63" t="s">
        <v>230</v>
      </c>
      <c r="AI4" s="395"/>
      <c r="AJ4" s="63" t="s">
        <v>230</v>
      </c>
      <c r="AK4" s="63" t="s">
        <v>234</v>
      </c>
      <c r="AL4" s="63" t="s">
        <v>230</v>
      </c>
      <c r="AM4" s="63" t="s">
        <v>234</v>
      </c>
      <c r="AN4" s="63" t="s">
        <v>234</v>
      </c>
      <c r="AO4" s="63" t="s">
        <v>230</v>
      </c>
      <c r="AP4" s="63" t="s">
        <v>234</v>
      </c>
      <c r="AQ4" s="63">
        <v>3</v>
      </c>
      <c r="AR4" s="63" t="s">
        <v>234</v>
      </c>
      <c r="AS4" s="65"/>
    </row>
    <row r="5" spans="1:45" s="66" customFormat="1" ht="16.5" customHeight="1" x14ac:dyDescent="0.25">
      <c r="A5" s="109">
        <v>2</v>
      </c>
      <c r="B5" s="343" t="s">
        <v>22</v>
      </c>
      <c r="C5" s="375">
        <v>800000</v>
      </c>
      <c r="D5" s="344"/>
      <c r="E5" s="345">
        <v>230.88</v>
      </c>
      <c r="F5" s="346"/>
      <c r="G5" s="345">
        <v>1730</v>
      </c>
      <c r="H5" s="347">
        <v>2</v>
      </c>
      <c r="I5" s="347" t="s">
        <v>11</v>
      </c>
      <c r="J5" s="347" t="s">
        <v>235</v>
      </c>
      <c r="K5" s="347"/>
      <c r="L5" s="347" t="s">
        <v>23</v>
      </c>
      <c r="M5" s="347" t="s">
        <v>13</v>
      </c>
      <c r="N5" s="109"/>
      <c r="O5" s="109" t="s">
        <v>230</v>
      </c>
      <c r="P5" s="109"/>
      <c r="Q5" s="109" t="s">
        <v>230</v>
      </c>
      <c r="R5" s="109" t="s">
        <v>230</v>
      </c>
      <c r="S5" s="109" t="s">
        <v>230</v>
      </c>
      <c r="T5" s="109" t="s">
        <v>231</v>
      </c>
      <c r="U5" s="348" t="s">
        <v>230</v>
      </c>
      <c r="V5" s="347" t="s">
        <v>230</v>
      </c>
      <c r="W5" s="347" t="s">
        <v>232</v>
      </c>
      <c r="X5" s="347" t="s">
        <v>230</v>
      </c>
      <c r="Y5" s="347" t="s">
        <v>233</v>
      </c>
      <c r="Z5" s="347" t="s">
        <v>234</v>
      </c>
      <c r="AA5" s="347"/>
      <c r="AB5" s="347" t="s">
        <v>234</v>
      </c>
      <c r="AC5" s="347" t="s">
        <v>234</v>
      </c>
      <c r="AD5" s="347" t="s">
        <v>234</v>
      </c>
      <c r="AE5" s="347" t="s">
        <v>230</v>
      </c>
      <c r="AF5" s="347" t="s">
        <v>230</v>
      </c>
      <c r="AG5" s="347" t="s">
        <v>234</v>
      </c>
      <c r="AH5" s="347" t="s">
        <v>230</v>
      </c>
      <c r="AI5" s="396"/>
      <c r="AJ5" s="347" t="s">
        <v>230</v>
      </c>
      <c r="AK5" s="347" t="s">
        <v>234</v>
      </c>
      <c r="AL5" s="347" t="s">
        <v>234</v>
      </c>
      <c r="AM5" s="347" t="s">
        <v>234</v>
      </c>
      <c r="AN5" s="347" t="s">
        <v>234</v>
      </c>
      <c r="AO5" s="347" t="s">
        <v>230</v>
      </c>
      <c r="AP5" s="347" t="s">
        <v>234</v>
      </c>
      <c r="AQ5" s="347">
        <v>2</v>
      </c>
      <c r="AR5" s="347" t="s">
        <v>234</v>
      </c>
      <c r="AS5" s="349"/>
    </row>
    <row r="6" spans="1:45" s="66" customFormat="1" ht="16.5" customHeight="1" x14ac:dyDescent="0.25">
      <c r="A6" s="58">
        <v>3</v>
      </c>
      <c r="B6" s="350" t="s">
        <v>24</v>
      </c>
      <c r="C6" s="376">
        <v>620000</v>
      </c>
      <c r="D6" s="351"/>
      <c r="E6" s="352"/>
      <c r="F6" s="352"/>
      <c r="G6" s="352"/>
      <c r="H6" s="353"/>
      <c r="I6" s="353" t="s">
        <v>11</v>
      </c>
      <c r="J6" s="353"/>
      <c r="K6" s="353"/>
      <c r="L6" s="353"/>
      <c r="M6" s="353"/>
      <c r="N6" s="113"/>
      <c r="O6" s="113"/>
      <c r="P6" s="113"/>
      <c r="Q6" s="113"/>
      <c r="R6" s="113"/>
      <c r="S6" s="113"/>
      <c r="T6" s="113"/>
      <c r="U6" s="353" t="s">
        <v>230</v>
      </c>
      <c r="V6" s="353" t="s">
        <v>230</v>
      </c>
      <c r="W6" s="353" t="s">
        <v>232</v>
      </c>
      <c r="X6" s="353" t="s">
        <v>230</v>
      </c>
      <c r="Y6" s="353" t="s">
        <v>236</v>
      </c>
      <c r="Z6" s="353" t="s">
        <v>234</v>
      </c>
      <c r="AA6" s="353"/>
      <c r="AB6" s="353" t="s">
        <v>234</v>
      </c>
      <c r="AC6" s="353" t="s">
        <v>234</v>
      </c>
      <c r="AD6" s="353" t="s">
        <v>234</v>
      </c>
      <c r="AE6" s="353" t="s">
        <v>230</v>
      </c>
      <c r="AF6" s="353" t="s">
        <v>230</v>
      </c>
      <c r="AG6" s="353" t="s">
        <v>234</v>
      </c>
      <c r="AH6" s="353" t="s">
        <v>234</v>
      </c>
      <c r="AI6" s="354"/>
      <c r="AJ6" s="353" t="s">
        <v>234</v>
      </c>
      <c r="AK6" s="353" t="s">
        <v>234</v>
      </c>
      <c r="AL6" s="353" t="s">
        <v>234</v>
      </c>
      <c r="AM6" s="353" t="s">
        <v>234</v>
      </c>
      <c r="AN6" s="353" t="s">
        <v>234</v>
      </c>
      <c r="AO6" s="353" t="s">
        <v>234</v>
      </c>
      <c r="AP6" s="353" t="s">
        <v>234</v>
      </c>
      <c r="AQ6" s="353">
        <v>2</v>
      </c>
      <c r="AR6" s="353" t="s">
        <v>234</v>
      </c>
      <c r="AS6" s="355"/>
    </row>
    <row r="7" spans="1:45" s="66" customFormat="1" ht="16.5" customHeight="1" x14ac:dyDescent="0.25">
      <c r="A7" s="109">
        <v>4</v>
      </c>
      <c r="B7" s="350" t="s">
        <v>26</v>
      </c>
      <c r="C7" s="376">
        <v>1000000</v>
      </c>
      <c r="D7" s="351"/>
      <c r="E7" s="352"/>
      <c r="F7" s="352"/>
      <c r="G7" s="352"/>
      <c r="H7" s="353"/>
      <c r="I7" s="353" t="s">
        <v>11</v>
      </c>
      <c r="J7" s="353"/>
      <c r="K7" s="353"/>
      <c r="L7" s="353"/>
      <c r="M7" s="353"/>
      <c r="N7" s="113"/>
      <c r="O7" s="113"/>
      <c r="P7" s="113"/>
      <c r="Q7" s="113"/>
      <c r="R7" s="113"/>
      <c r="S7" s="113"/>
      <c r="T7" s="113"/>
      <c r="U7" s="353" t="s">
        <v>230</v>
      </c>
      <c r="V7" s="353" t="s">
        <v>230</v>
      </c>
      <c r="W7" s="353" t="s">
        <v>232</v>
      </c>
      <c r="X7" s="353" t="s">
        <v>230</v>
      </c>
      <c r="Y7" s="353" t="s">
        <v>236</v>
      </c>
      <c r="Z7" s="353" t="s">
        <v>234</v>
      </c>
      <c r="AA7" s="353"/>
      <c r="AB7" s="353" t="s">
        <v>234</v>
      </c>
      <c r="AC7" s="353" t="s">
        <v>234</v>
      </c>
      <c r="AD7" s="353" t="s">
        <v>234</v>
      </c>
      <c r="AE7" s="353" t="s">
        <v>230</v>
      </c>
      <c r="AF7" s="353" t="s">
        <v>234</v>
      </c>
      <c r="AG7" s="353" t="s">
        <v>234</v>
      </c>
      <c r="AH7" s="353" t="s">
        <v>234</v>
      </c>
      <c r="AI7" s="354"/>
      <c r="AJ7" s="353" t="s">
        <v>230</v>
      </c>
      <c r="AK7" s="353" t="s">
        <v>234</v>
      </c>
      <c r="AL7" s="353" t="s">
        <v>234</v>
      </c>
      <c r="AM7" s="353" t="s">
        <v>234</v>
      </c>
      <c r="AN7" s="353" t="s">
        <v>234</v>
      </c>
      <c r="AO7" s="353" t="s">
        <v>234</v>
      </c>
      <c r="AP7" s="353" t="s">
        <v>234</v>
      </c>
      <c r="AQ7" s="353">
        <v>2</v>
      </c>
      <c r="AR7" s="353" t="s">
        <v>234</v>
      </c>
      <c r="AS7" s="355"/>
    </row>
    <row r="8" spans="1:45" s="66" customFormat="1" ht="16.5" customHeight="1" x14ac:dyDescent="0.25">
      <c r="A8" s="58">
        <v>5</v>
      </c>
      <c r="B8" s="350" t="s">
        <v>240</v>
      </c>
      <c r="C8" s="376">
        <v>370000</v>
      </c>
      <c r="D8" s="351"/>
      <c r="E8" s="352"/>
      <c r="F8" s="352"/>
      <c r="G8" s="356"/>
      <c r="H8" s="353"/>
      <c r="I8" s="353" t="s">
        <v>11</v>
      </c>
      <c r="J8" s="353"/>
      <c r="K8" s="353"/>
      <c r="L8" s="353"/>
      <c r="M8" s="353"/>
      <c r="N8" s="113"/>
      <c r="O8" s="113"/>
      <c r="P8" s="113"/>
      <c r="Q8" s="113"/>
      <c r="R8" s="113"/>
      <c r="S8" s="113"/>
      <c r="T8" s="113"/>
      <c r="U8" s="353" t="s">
        <v>230</v>
      </c>
      <c r="V8" s="353" t="s">
        <v>230</v>
      </c>
      <c r="W8" s="353" t="s">
        <v>238</v>
      </c>
      <c r="X8" s="353" t="s">
        <v>230</v>
      </c>
      <c r="Y8" s="353" t="s">
        <v>239</v>
      </c>
      <c r="Z8" s="353" t="s">
        <v>234</v>
      </c>
      <c r="AA8" s="353"/>
      <c r="AB8" s="353" t="s">
        <v>234</v>
      </c>
      <c r="AC8" s="353" t="s">
        <v>234</v>
      </c>
      <c r="AD8" s="353" t="s">
        <v>234</v>
      </c>
      <c r="AE8" s="353" t="s">
        <v>230</v>
      </c>
      <c r="AF8" s="353" t="s">
        <v>234</v>
      </c>
      <c r="AG8" s="353" t="s">
        <v>234</v>
      </c>
      <c r="AH8" s="353" t="s">
        <v>234</v>
      </c>
      <c r="AI8" s="354"/>
      <c r="AJ8" s="353" t="s">
        <v>234</v>
      </c>
      <c r="AK8" s="353" t="s">
        <v>234</v>
      </c>
      <c r="AL8" s="353" t="s">
        <v>234</v>
      </c>
      <c r="AM8" s="353" t="s">
        <v>234</v>
      </c>
      <c r="AN8" s="353" t="s">
        <v>234</v>
      </c>
      <c r="AO8" s="353" t="s">
        <v>234</v>
      </c>
      <c r="AP8" s="353" t="s">
        <v>234</v>
      </c>
      <c r="AQ8" s="353">
        <v>2</v>
      </c>
      <c r="AR8" s="353" t="s">
        <v>234</v>
      </c>
      <c r="AS8" s="355"/>
    </row>
    <row r="9" spans="1:45" s="66" customFormat="1" ht="16.5" customHeight="1" x14ac:dyDescent="0.25">
      <c r="A9" s="109">
        <v>6</v>
      </c>
      <c r="B9" s="350" t="s">
        <v>241</v>
      </c>
      <c r="C9" s="376">
        <v>400000</v>
      </c>
      <c r="D9" s="351"/>
      <c r="E9" s="352"/>
      <c r="F9" s="352"/>
      <c r="G9" s="352"/>
      <c r="H9" s="353"/>
      <c r="I9" s="353"/>
      <c r="J9" s="353"/>
      <c r="K9" s="353"/>
      <c r="L9" s="353"/>
      <c r="M9" s="353"/>
      <c r="N9" s="113"/>
      <c r="O9" s="113"/>
      <c r="P9" s="113"/>
      <c r="Q9" s="113"/>
      <c r="R9" s="113"/>
      <c r="S9" s="113"/>
      <c r="T9" s="113"/>
      <c r="U9" s="113" t="s">
        <v>230</v>
      </c>
      <c r="V9" s="113" t="s">
        <v>230</v>
      </c>
      <c r="W9" s="113" t="s">
        <v>238</v>
      </c>
      <c r="X9" s="113" t="s">
        <v>230</v>
      </c>
      <c r="Y9" s="353" t="s">
        <v>239</v>
      </c>
      <c r="Z9" s="113" t="s">
        <v>234</v>
      </c>
      <c r="AA9" s="113"/>
      <c r="AB9" s="113" t="s">
        <v>234</v>
      </c>
      <c r="AC9" s="113" t="s">
        <v>234</v>
      </c>
      <c r="AD9" s="113" t="s">
        <v>234</v>
      </c>
      <c r="AE9" s="113" t="s">
        <v>230</v>
      </c>
      <c r="AF9" s="113" t="s">
        <v>234</v>
      </c>
      <c r="AG9" s="113" t="s">
        <v>234</v>
      </c>
      <c r="AH9" s="113" t="s">
        <v>234</v>
      </c>
      <c r="AI9" s="355"/>
      <c r="AJ9" s="113" t="s">
        <v>234</v>
      </c>
      <c r="AK9" s="113" t="s">
        <v>234</v>
      </c>
      <c r="AL9" s="113" t="s">
        <v>234</v>
      </c>
      <c r="AM9" s="113" t="s">
        <v>234</v>
      </c>
      <c r="AN9" s="113" t="s">
        <v>234</v>
      </c>
      <c r="AO9" s="113" t="s">
        <v>234</v>
      </c>
      <c r="AP9" s="113" t="s">
        <v>234</v>
      </c>
      <c r="AQ9" s="113">
        <v>2</v>
      </c>
      <c r="AR9" s="113" t="s">
        <v>234</v>
      </c>
      <c r="AS9" s="355"/>
    </row>
    <row r="10" spans="1:45" s="66" customFormat="1" ht="16.5" customHeight="1" x14ac:dyDescent="0.25">
      <c r="A10" s="58">
        <v>7</v>
      </c>
      <c r="B10" s="110" t="s">
        <v>242</v>
      </c>
      <c r="C10" s="376">
        <v>1281609.04</v>
      </c>
      <c r="D10" s="351"/>
      <c r="E10" s="352"/>
      <c r="F10" s="352"/>
      <c r="G10" s="352"/>
      <c r="H10" s="353"/>
      <c r="I10" s="353" t="s">
        <v>11</v>
      </c>
      <c r="J10" s="353"/>
      <c r="K10" s="353"/>
      <c r="L10" s="353"/>
      <c r="M10" s="353"/>
      <c r="N10" s="113"/>
      <c r="O10" s="113"/>
      <c r="P10" s="113"/>
      <c r="Q10" s="113"/>
      <c r="R10" s="113"/>
      <c r="S10" s="113"/>
      <c r="T10" s="113"/>
      <c r="U10" s="113" t="s">
        <v>230</v>
      </c>
      <c r="V10" s="113" t="s">
        <v>230</v>
      </c>
      <c r="W10" s="113" t="s">
        <v>232</v>
      </c>
      <c r="X10" s="113" t="s">
        <v>230</v>
      </c>
      <c r="Y10" s="353" t="s">
        <v>233</v>
      </c>
      <c r="Z10" s="113" t="s">
        <v>234</v>
      </c>
      <c r="AA10" s="113"/>
      <c r="AB10" s="113" t="s">
        <v>234</v>
      </c>
      <c r="AC10" s="113" t="s">
        <v>234</v>
      </c>
      <c r="AD10" s="113" t="s">
        <v>234</v>
      </c>
      <c r="AE10" s="113" t="s">
        <v>234</v>
      </c>
      <c r="AF10" s="113" t="s">
        <v>234</v>
      </c>
      <c r="AG10" s="113" t="s">
        <v>234</v>
      </c>
      <c r="AH10" s="113" t="s">
        <v>230</v>
      </c>
      <c r="AI10" s="355"/>
      <c r="AJ10" s="113" t="s">
        <v>234</v>
      </c>
      <c r="AK10" s="113" t="s">
        <v>234</v>
      </c>
      <c r="AL10" s="113" t="s">
        <v>234</v>
      </c>
      <c r="AM10" s="113" t="s">
        <v>234</v>
      </c>
      <c r="AN10" s="113" t="s">
        <v>234</v>
      </c>
      <c r="AO10" s="113" t="s">
        <v>234</v>
      </c>
      <c r="AP10" s="113" t="s">
        <v>234</v>
      </c>
      <c r="AQ10" s="113">
        <v>2</v>
      </c>
      <c r="AR10" s="113" t="s">
        <v>234</v>
      </c>
      <c r="AS10" s="355"/>
    </row>
    <row r="11" spans="1:45" s="66" customFormat="1" ht="16.5" customHeight="1" x14ac:dyDescent="0.25">
      <c r="A11" s="109">
        <v>8</v>
      </c>
      <c r="B11" s="110" t="s">
        <v>243</v>
      </c>
      <c r="C11" s="376">
        <v>320000</v>
      </c>
      <c r="D11" s="351"/>
      <c r="E11" s="353"/>
      <c r="F11" s="353"/>
      <c r="G11" s="353"/>
      <c r="H11" s="353"/>
      <c r="I11" s="353" t="s">
        <v>11</v>
      </c>
      <c r="J11" s="353"/>
      <c r="K11" s="353"/>
      <c r="L11" s="353"/>
      <c r="M11" s="353"/>
      <c r="N11" s="113"/>
      <c r="O11" s="113"/>
      <c r="P11" s="113"/>
      <c r="Q11" s="113"/>
      <c r="R11" s="113"/>
      <c r="S11" s="113"/>
      <c r="T11" s="113"/>
      <c r="U11" s="113" t="s">
        <v>230</v>
      </c>
      <c r="V11" s="113" t="s">
        <v>230</v>
      </c>
      <c r="W11" s="113" t="s">
        <v>232</v>
      </c>
      <c r="X11" s="113" t="s">
        <v>230</v>
      </c>
      <c r="Y11" s="353" t="s">
        <v>233</v>
      </c>
      <c r="Z11" s="113" t="s">
        <v>234</v>
      </c>
      <c r="AA11" s="113"/>
      <c r="AB11" s="113" t="s">
        <v>234</v>
      </c>
      <c r="AC11" s="113" t="s">
        <v>234</v>
      </c>
      <c r="AD11" s="113" t="s">
        <v>234</v>
      </c>
      <c r="AE11" s="113" t="s">
        <v>234</v>
      </c>
      <c r="AF11" s="113" t="s">
        <v>234</v>
      </c>
      <c r="AG11" s="113" t="s">
        <v>234</v>
      </c>
      <c r="AH11" s="113" t="s">
        <v>230</v>
      </c>
      <c r="AI11" s="355"/>
      <c r="AJ11" s="113" t="s">
        <v>234</v>
      </c>
      <c r="AK11" s="113" t="s">
        <v>234</v>
      </c>
      <c r="AL11" s="113" t="s">
        <v>234</v>
      </c>
      <c r="AM11" s="113" t="s">
        <v>234</v>
      </c>
      <c r="AN11" s="113" t="s">
        <v>234</v>
      </c>
      <c r="AO11" s="113" t="s">
        <v>234</v>
      </c>
      <c r="AP11" s="113" t="s">
        <v>234</v>
      </c>
      <c r="AQ11" s="113">
        <v>2</v>
      </c>
      <c r="AR11" s="113" t="s">
        <v>234</v>
      </c>
      <c r="AS11" s="355"/>
    </row>
    <row r="12" spans="1:45" s="66" customFormat="1" ht="16.5" customHeight="1" x14ac:dyDescent="0.25">
      <c r="A12" s="58">
        <v>9</v>
      </c>
      <c r="B12" s="110" t="s">
        <v>244</v>
      </c>
      <c r="C12" s="376">
        <v>200000</v>
      </c>
      <c r="D12" s="351"/>
      <c r="E12" s="353"/>
      <c r="F12" s="353"/>
      <c r="G12" s="353"/>
      <c r="H12" s="353"/>
      <c r="I12" s="353" t="s">
        <v>11</v>
      </c>
      <c r="J12" s="353"/>
      <c r="K12" s="353"/>
      <c r="L12" s="353"/>
      <c r="M12" s="353"/>
      <c r="N12" s="113"/>
      <c r="O12" s="113"/>
      <c r="P12" s="113"/>
      <c r="Q12" s="113"/>
      <c r="R12" s="113"/>
      <c r="S12" s="113"/>
      <c r="T12" s="113"/>
      <c r="U12" s="113" t="s">
        <v>230</v>
      </c>
      <c r="V12" s="113" t="s">
        <v>230</v>
      </c>
      <c r="W12" s="113" t="s">
        <v>232</v>
      </c>
      <c r="X12" s="113" t="s">
        <v>230</v>
      </c>
      <c r="Y12" s="353" t="s">
        <v>233</v>
      </c>
      <c r="Z12" s="113" t="s">
        <v>234</v>
      </c>
      <c r="AA12" s="113"/>
      <c r="AB12" s="113" t="s">
        <v>234</v>
      </c>
      <c r="AC12" s="113" t="s">
        <v>234</v>
      </c>
      <c r="AD12" s="113" t="s">
        <v>234</v>
      </c>
      <c r="AE12" s="113" t="s">
        <v>234</v>
      </c>
      <c r="AF12" s="113" t="s">
        <v>234</v>
      </c>
      <c r="AG12" s="113" t="s">
        <v>234</v>
      </c>
      <c r="AH12" s="113" t="s">
        <v>230</v>
      </c>
      <c r="AI12" s="355"/>
      <c r="AJ12" s="113" t="s">
        <v>234</v>
      </c>
      <c r="AK12" s="113" t="s">
        <v>234</v>
      </c>
      <c r="AL12" s="113" t="s">
        <v>234</v>
      </c>
      <c r="AM12" s="113" t="s">
        <v>234</v>
      </c>
      <c r="AN12" s="113" t="s">
        <v>234</v>
      </c>
      <c r="AO12" s="113" t="s">
        <v>234</v>
      </c>
      <c r="AP12" s="113" t="s">
        <v>234</v>
      </c>
      <c r="AQ12" s="113">
        <v>2</v>
      </c>
      <c r="AR12" s="113" t="s">
        <v>234</v>
      </c>
      <c r="AS12" s="355"/>
    </row>
    <row r="13" spans="1:45" s="66" customFormat="1" ht="16.5" customHeight="1" x14ac:dyDescent="0.25">
      <c r="A13" s="109">
        <v>10</v>
      </c>
      <c r="B13" s="110" t="s">
        <v>245</v>
      </c>
      <c r="C13" s="376">
        <v>200000</v>
      </c>
      <c r="D13" s="351"/>
      <c r="E13" s="353"/>
      <c r="F13" s="353"/>
      <c r="G13" s="353"/>
      <c r="H13" s="353"/>
      <c r="I13" s="353" t="s">
        <v>11</v>
      </c>
      <c r="J13" s="353"/>
      <c r="K13" s="353"/>
      <c r="L13" s="353"/>
      <c r="M13" s="353"/>
      <c r="N13" s="113"/>
      <c r="O13" s="113"/>
      <c r="P13" s="113"/>
      <c r="Q13" s="113"/>
      <c r="R13" s="113"/>
      <c r="S13" s="113"/>
      <c r="T13" s="113"/>
      <c r="U13" s="113" t="s">
        <v>230</v>
      </c>
      <c r="V13" s="113" t="s">
        <v>230</v>
      </c>
      <c r="W13" s="113" t="s">
        <v>232</v>
      </c>
      <c r="X13" s="113" t="s">
        <v>230</v>
      </c>
      <c r="Y13" s="353" t="s">
        <v>233</v>
      </c>
      <c r="Z13" s="113" t="s">
        <v>234</v>
      </c>
      <c r="AA13" s="113"/>
      <c r="AB13" s="113" t="s">
        <v>234</v>
      </c>
      <c r="AC13" s="113" t="s">
        <v>234</v>
      </c>
      <c r="AD13" s="113" t="s">
        <v>234</v>
      </c>
      <c r="AE13" s="113" t="s">
        <v>234</v>
      </c>
      <c r="AF13" s="113" t="s">
        <v>234</v>
      </c>
      <c r="AG13" s="113" t="s">
        <v>234</v>
      </c>
      <c r="AH13" s="113" t="s">
        <v>230</v>
      </c>
      <c r="AI13" s="355"/>
      <c r="AJ13" s="113" t="s">
        <v>234</v>
      </c>
      <c r="AK13" s="113" t="s">
        <v>234</v>
      </c>
      <c r="AL13" s="113" t="s">
        <v>234</v>
      </c>
      <c r="AM13" s="113" t="s">
        <v>234</v>
      </c>
      <c r="AN13" s="113" t="s">
        <v>234</v>
      </c>
      <c r="AO13" s="113" t="s">
        <v>234</v>
      </c>
      <c r="AP13" s="113" t="s">
        <v>234</v>
      </c>
      <c r="AQ13" s="113">
        <v>2</v>
      </c>
      <c r="AR13" s="113" t="s">
        <v>234</v>
      </c>
      <c r="AS13" s="355"/>
    </row>
    <row r="14" spans="1:45" s="66" customFormat="1" ht="16.5" customHeight="1" x14ac:dyDescent="0.25">
      <c r="A14" s="58">
        <v>11</v>
      </c>
      <c r="B14" s="110" t="s">
        <v>247</v>
      </c>
      <c r="C14" s="376">
        <v>300000</v>
      </c>
      <c r="D14" s="351"/>
      <c r="E14" s="353"/>
      <c r="F14" s="353"/>
      <c r="G14" s="353"/>
      <c r="H14" s="353"/>
      <c r="I14" s="353" t="s">
        <v>11</v>
      </c>
      <c r="J14" s="353"/>
      <c r="K14" s="353"/>
      <c r="L14" s="353"/>
      <c r="M14" s="353"/>
      <c r="N14" s="113"/>
      <c r="O14" s="113"/>
      <c r="P14" s="113"/>
      <c r="Q14" s="113"/>
      <c r="R14" s="113"/>
      <c r="S14" s="113"/>
      <c r="T14" s="113"/>
      <c r="U14" s="113" t="s">
        <v>230</v>
      </c>
      <c r="V14" s="113" t="s">
        <v>230</v>
      </c>
      <c r="W14" s="113" t="s">
        <v>232</v>
      </c>
      <c r="X14" s="113" t="s">
        <v>230</v>
      </c>
      <c r="Y14" s="353" t="s">
        <v>233</v>
      </c>
      <c r="Z14" s="113" t="s">
        <v>234</v>
      </c>
      <c r="AA14" s="113"/>
      <c r="AB14" s="113" t="s">
        <v>234</v>
      </c>
      <c r="AC14" s="113" t="s">
        <v>234</v>
      </c>
      <c r="AD14" s="113" t="s">
        <v>234</v>
      </c>
      <c r="AE14" s="113" t="s">
        <v>234</v>
      </c>
      <c r="AF14" s="113" t="s">
        <v>234</v>
      </c>
      <c r="AG14" s="113" t="s">
        <v>234</v>
      </c>
      <c r="AH14" s="113" t="s">
        <v>230</v>
      </c>
      <c r="AI14" s="355"/>
      <c r="AJ14" s="113" t="s">
        <v>234</v>
      </c>
      <c r="AK14" s="113" t="s">
        <v>234</v>
      </c>
      <c r="AL14" s="113" t="s">
        <v>234</v>
      </c>
      <c r="AM14" s="113" t="s">
        <v>234</v>
      </c>
      <c r="AN14" s="113" t="s">
        <v>234</v>
      </c>
      <c r="AO14" s="113" t="s">
        <v>234</v>
      </c>
      <c r="AP14" s="113" t="s">
        <v>234</v>
      </c>
      <c r="AQ14" s="113">
        <v>2</v>
      </c>
      <c r="AR14" s="113" t="s">
        <v>234</v>
      </c>
      <c r="AS14" s="355"/>
    </row>
    <row r="15" spans="1:45" s="66" customFormat="1" ht="16.5" customHeight="1" x14ac:dyDescent="0.25">
      <c r="A15" s="109">
        <v>12</v>
      </c>
      <c r="B15" s="350" t="s">
        <v>248</v>
      </c>
      <c r="C15" s="376">
        <v>300000</v>
      </c>
      <c r="D15" s="351"/>
      <c r="E15" s="353"/>
      <c r="F15" s="353"/>
      <c r="G15" s="353"/>
      <c r="H15" s="353"/>
      <c r="I15" s="353" t="s">
        <v>11</v>
      </c>
      <c r="J15" s="353"/>
      <c r="K15" s="353"/>
      <c r="L15" s="353"/>
      <c r="M15" s="353"/>
      <c r="N15" s="113"/>
      <c r="O15" s="113"/>
      <c r="P15" s="113"/>
      <c r="Q15" s="113"/>
      <c r="R15" s="113"/>
      <c r="S15" s="113"/>
      <c r="T15" s="113"/>
      <c r="U15" s="113" t="s">
        <v>230</v>
      </c>
      <c r="V15" s="113" t="s">
        <v>230</v>
      </c>
      <c r="W15" s="113" t="s">
        <v>232</v>
      </c>
      <c r="X15" s="113" t="s">
        <v>230</v>
      </c>
      <c r="Y15" s="353" t="s">
        <v>233</v>
      </c>
      <c r="Z15" s="113" t="s">
        <v>234</v>
      </c>
      <c r="AA15" s="113"/>
      <c r="AB15" s="113" t="s">
        <v>234</v>
      </c>
      <c r="AC15" s="113" t="s">
        <v>234</v>
      </c>
      <c r="AD15" s="113" t="s">
        <v>234</v>
      </c>
      <c r="AE15" s="113" t="s">
        <v>234</v>
      </c>
      <c r="AF15" s="113" t="s">
        <v>234</v>
      </c>
      <c r="AG15" s="113" t="s">
        <v>234</v>
      </c>
      <c r="AH15" s="113" t="s">
        <v>230</v>
      </c>
      <c r="AI15" s="355"/>
      <c r="AJ15" s="113" t="s">
        <v>234</v>
      </c>
      <c r="AK15" s="113" t="s">
        <v>234</v>
      </c>
      <c r="AL15" s="113" t="s">
        <v>234</v>
      </c>
      <c r="AM15" s="113" t="s">
        <v>234</v>
      </c>
      <c r="AN15" s="113" t="s">
        <v>234</v>
      </c>
      <c r="AO15" s="113" t="s">
        <v>234</v>
      </c>
      <c r="AP15" s="113" t="s">
        <v>234</v>
      </c>
      <c r="AQ15" s="113">
        <v>2</v>
      </c>
      <c r="AR15" s="113" t="s">
        <v>234</v>
      </c>
      <c r="AS15" s="355"/>
    </row>
    <row r="16" spans="1:45" s="66" customFormat="1" ht="16.5" customHeight="1" x14ac:dyDescent="0.25">
      <c r="A16" s="58">
        <v>13</v>
      </c>
      <c r="B16" s="350" t="s">
        <v>249</v>
      </c>
      <c r="C16" s="376">
        <v>400000</v>
      </c>
      <c r="D16" s="351"/>
      <c r="E16" s="353"/>
      <c r="F16" s="353"/>
      <c r="G16" s="353"/>
      <c r="H16" s="353"/>
      <c r="I16" s="353" t="s">
        <v>11</v>
      </c>
      <c r="J16" s="353"/>
      <c r="K16" s="353"/>
      <c r="L16" s="353"/>
      <c r="M16" s="353"/>
      <c r="N16" s="113"/>
      <c r="O16" s="113"/>
      <c r="P16" s="113"/>
      <c r="Q16" s="113"/>
      <c r="R16" s="113"/>
      <c r="S16" s="113"/>
      <c r="T16" s="113"/>
      <c r="U16" s="113" t="s">
        <v>230</v>
      </c>
      <c r="V16" s="113" t="s">
        <v>230</v>
      </c>
      <c r="W16" s="113" t="s">
        <v>232</v>
      </c>
      <c r="X16" s="113" t="s">
        <v>230</v>
      </c>
      <c r="Y16" s="353" t="s">
        <v>233</v>
      </c>
      <c r="Z16" s="113" t="s">
        <v>234</v>
      </c>
      <c r="AA16" s="113"/>
      <c r="AB16" s="113" t="s">
        <v>234</v>
      </c>
      <c r="AC16" s="113" t="s">
        <v>234</v>
      </c>
      <c r="AD16" s="113" t="s">
        <v>234</v>
      </c>
      <c r="AE16" s="113" t="s">
        <v>234</v>
      </c>
      <c r="AF16" s="113" t="s">
        <v>234</v>
      </c>
      <c r="AG16" s="113" t="s">
        <v>234</v>
      </c>
      <c r="AH16" s="113" t="s">
        <v>230</v>
      </c>
      <c r="AI16" s="355"/>
      <c r="AJ16" s="113" t="s">
        <v>234</v>
      </c>
      <c r="AK16" s="113" t="s">
        <v>234</v>
      </c>
      <c r="AL16" s="113" t="s">
        <v>234</v>
      </c>
      <c r="AM16" s="113" t="s">
        <v>234</v>
      </c>
      <c r="AN16" s="113" t="s">
        <v>234</v>
      </c>
      <c r="AO16" s="113" t="s">
        <v>234</v>
      </c>
      <c r="AP16" s="113" t="s">
        <v>234</v>
      </c>
      <c r="AQ16" s="113">
        <v>2</v>
      </c>
      <c r="AR16" s="113" t="s">
        <v>234</v>
      </c>
      <c r="AS16" s="355"/>
    </row>
    <row r="17" spans="1:45" s="66" customFormat="1" ht="16.5" customHeight="1" x14ac:dyDescent="0.25">
      <c r="A17" s="109">
        <v>14</v>
      </c>
      <c r="B17" s="350" t="s">
        <v>251</v>
      </c>
      <c r="C17" s="376">
        <v>400000</v>
      </c>
      <c r="D17" s="351"/>
      <c r="E17" s="353">
        <v>168.75</v>
      </c>
      <c r="F17" s="353">
        <v>200.5</v>
      </c>
      <c r="G17" s="353">
        <v>541.35</v>
      </c>
      <c r="H17" s="353">
        <v>4</v>
      </c>
      <c r="I17" s="353" t="s">
        <v>252</v>
      </c>
      <c r="J17" s="353" t="s">
        <v>235</v>
      </c>
      <c r="K17" s="353"/>
      <c r="L17" s="353" t="s">
        <v>12</v>
      </c>
      <c r="M17" s="353" t="s">
        <v>253</v>
      </c>
      <c r="N17" s="113"/>
      <c r="O17" s="113" t="s">
        <v>254</v>
      </c>
      <c r="P17" s="113"/>
      <c r="Q17" s="113" t="s">
        <v>254</v>
      </c>
      <c r="R17" s="113" t="s">
        <v>254</v>
      </c>
      <c r="S17" s="113" t="s">
        <v>254</v>
      </c>
      <c r="T17" s="113"/>
      <c r="U17" s="113" t="s">
        <v>234</v>
      </c>
      <c r="V17" s="113" t="s">
        <v>234</v>
      </c>
      <c r="W17" s="113"/>
      <c r="X17" s="113" t="s">
        <v>230</v>
      </c>
      <c r="Y17" s="113" t="s">
        <v>233</v>
      </c>
      <c r="Z17" s="113" t="s">
        <v>234</v>
      </c>
      <c r="AA17" s="113"/>
      <c r="AB17" s="113" t="s">
        <v>234</v>
      </c>
      <c r="AC17" s="113" t="s">
        <v>234</v>
      </c>
      <c r="AD17" s="113" t="s">
        <v>234</v>
      </c>
      <c r="AE17" s="113" t="s">
        <v>234</v>
      </c>
      <c r="AF17" s="113" t="s">
        <v>234</v>
      </c>
      <c r="AG17" s="113" t="s">
        <v>234</v>
      </c>
      <c r="AH17" s="113" t="s">
        <v>234</v>
      </c>
      <c r="AI17" s="355"/>
      <c r="AJ17" s="113" t="s">
        <v>234</v>
      </c>
      <c r="AK17" s="113" t="s">
        <v>234</v>
      </c>
      <c r="AL17" s="113" t="s">
        <v>234</v>
      </c>
      <c r="AM17" s="113" t="s">
        <v>234</v>
      </c>
      <c r="AN17" s="113" t="s">
        <v>234</v>
      </c>
      <c r="AO17" s="113" t="s">
        <v>234</v>
      </c>
      <c r="AP17" s="113" t="s">
        <v>234</v>
      </c>
      <c r="AQ17" s="113">
        <v>0</v>
      </c>
      <c r="AR17" s="113" t="s">
        <v>234</v>
      </c>
      <c r="AS17" s="355"/>
    </row>
    <row r="18" spans="1:45" x14ac:dyDescent="0.25">
      <c r="A18" s="58">
        <v>15</v>
      </c>
      <c r="B18" s="350" t="s">
        <v>255</v>
      </c>
      <c r="C18" s="376">
        <v>1000000</v>
      </c>
      <c r="D18" s="111"/>
      <c r="E18" s="111">
        <v>176.15</v>
      </c>
      <c r="F18" s="111">
        <v>473.9</v>
      </c>
      <c r="G18" s="111">
        <v>1385</v>
      </c>
      <c r="H18" s="111">
        <v>4</v>
      </c>
      <c r="I18" s="111" t="s">
        <v>11</v>
      </c>
      <c r="J18" s="111" t="s">
        <v>21</v>
      </c>
      <c r="K18" s="111"/>
      <c r="L18" s="111" t="s">
        <v>12</v>
      </c>
      <c r="M18" s="111" t="s">
        <v>17</v>
      </c>
      <c r="N18" s="112"/>
      <c r="O18" s="112" t="s">
        <v>254</v>
      </c>
      <c r="P18" s="112"/>
      <c r="Q18" s="112" t="s">
        <v>254</v>
      </c>
      <c r="R18" s="112" t="s">
        <v>254</v>
      </c>
      <c r="S18" s="112" t="s">
        <v>254</v>
      </c>
      <c r="T18" s="112"/>
      <c r="U18" s="113" t="s">
        <v>230</v>
      </c>
      <c r="V18" s="113" t="s">
        <v>230</v>
      </c>
      <c r="W18" s="113" t="s">
        <v>232</v>
      </c>
      <c r="X18" s="113" t="s">
        <v>230</v>
      </c>
      <c r="Y18" s="353" t="s">
        <v>256</v>
      </c>
      <c r="Z18" s="113" t="s">
        <v>234</v>
      </c>
      <c r="AA18" s="113"/>
      <c r="AB18" s="113" t="s">
        <v>234</v>
      </c>
      <c r="AC18" s="113" t="s">
        <v>234</v>
      </c>
      <c r="AD18" s="113" t="s">
        <v>234</v>
      </c>
      <c r="AE18" s="113" t="s">
        <v>230</v>
      </c>
      <c r="AF18" s="113" t="s">
        <v>234</v>
      </c>
      <c r="AG18" s="113" t="s">
        <v>234</v>
      </c>
      <c r="AH18" s="48" t="s">
        <v>234</v>
      </c>
      <c r="AI18" s="115"/>
      <c r="AJ18" s="113" t="s">
        <v>234</v>
      </c>
      <c r="AK18" s="113" t="s">
        <v>234</v>
      </c>
      <c r="AL18" s="113" t="s">
        <v>234</v>
      </c>
      <c r="AM18" s="113" t="s">
        <v>234</v>
      </c>
      <c r="AN18" s="113" t="s">
        <v>234</v>
      </c>
      <c r="AO18" s="113" t="s">
        <v>234</v>
      </c>
      <c r="AP18" s="113" t="s">
        <v>234</v>
      </c>
      <c r="AQ18" s="113">
        <v>2</v>
      </c>
      <c r="AR18" s="113" t="s">
        <v>234</v>
      </c>
      <c r="AS18" s="116"/>
    </row>
    <row r="19" spans="1:45" ht="30" x14ac:dyDescent="0.25">
      <c r="A19" s="109">
        <v>16</v>
      </c>
      <c r="B19" s="350" t="s">
        <v>257</v>
      </c>
      <c r="C19" s="376">
        <v>700000</v>
      </c>
      <c r="D19" s="111"/>
      <c r="E19" s="357"/>
      <c r="F19" s="111"/>
      <c r="G19" s="111"/>
      <c r="H19" s="111">
        <v>3</v>
      </c>
      <c r="I19" s="111" t="s">
        <v>11</v>
      </c>
      <c r="J19" s="111" t="s">
        <v>21</v>
      </c>
      <c r="K19" s="111"/>
      <c r="L19" s="111" t="s">
        <v>12</v>
      </c>
      <c r="M19" s="111" t="s">
        <v>53</v>
      </c>
      <c r="N19" s="112"/>
      <c r="O19" s="112" t="s">
        <v>254</v>
      </c>
      <c r="P19" s="112"/>
      <c r="Q19" s="112" t="s">
        <v>254</v>
      </c>
      <c r="R19" s="112" t="s">
        <v>254</v>
      </c>
      <c r="S19" s="112" t="s">
        <v>254</v>
      </c>
      <c r="T19" s="112"/>
      <c r="U19" s="113" t="s">
        <v>230</v>
      </c>
      <c r="V19" s="113" t="s">
        <v>230</v>
      </c>
      <c r="W19" s="113" t="s">
        <v>232</v>
      </c>
      <c r="X19" s="113" t="s">
        <v>230</v>
      </c>
      <c r="Y19" s="353" t="s">
        <v>258</v>
      </c>
      <c r="Z19" s="113" t="s">
        <v>234</v>
      </c>
      <c r="AA19" s="113"/>
      <c r="AB19" s="113" t="s">
        <v>234</v>
      </c>
      <c r="AC19" s="113" t="s">
        <v>234</v>
      </c>
      <c r="AD19" s="113" t="s">
        <v>234</v>
      </c>
      <c r="AE19" s="113" t="s">
        <v>230</v>
      </c>
      <c r="AF19" s="113" t="s">
        <v>234</v>
      </c>
      <c r="AG19" s="113" t="s">
        <v>234</v>
      </c>
      <c r="AH19" s="48" t="s">
        <v>234</v>
      </c>
      <c r="AI19" s="115"/>
      <c r="AJ19" s="113" t="s">
        <v>234</v>
      </c>
      <c r="AK19" s="113" t="s">
        <v>234</v>
      </c>
      <c r="AL19" s="113" t="s">
        <v>234</v>
      </c>
      <c r="AM19" s="113" t="s">
        <v>234</v>
      </c>
      <c r="AN19" s="113" t="s">
        <v>234</v>
      </c>
      <c r="AO19" s="113" t="s">
        <v>234</v>
      </c>
      <c r="AP19" s="113" t="s">
        <v>234</v>
      </c>
      <c r="AQ19" s="113">
        <v>2</v>
      </c>
      <c r="AR19" s="113" t="s">
        <v>230</v>
      </c>
      <c r="AS19" s="116"/>
    </row>
    <row r="20" spans="1:45" ht="30" x14ac:dyDescent="0.25">
      <c r="A20" s="58">
        <v>17</v>
      </c>
      <c r="B20" s="350" t="s">
        <v>260</v>
      </c>
      <c r="C20" s="376">
        <v>900000</v>
      </c>
      <c r="D20" s="111"/>
      <c r="E20" s="111">
        <v>435.04</v>
      </c>
      <c r="F20" s="111">
        <v>1244.9000000000001</v>
      </c>
      <c r="G20" s="111">
        <v>6560</v>
      </c>
      <c r="H20" s="111">
        <v>4</v>
      </c>
      <c r="I20" s="111" t="s">
        <v>11</v>
      </c>
      <c r="J20" s="111"/>
      <c r="K20" s="111"/>
      <c r="L20" s="111" t="s">
        <v>12</v>
      </c>
      <c r="M20" s="111" t="s">
        <v>17</v>
      </c>
      <c r="N20" s="112"/>
      <c r="O20" s="112" t="s">
        <v>254</v>
      </c>
      <c r="P20" s="112"/>
      <c r="Q20" s="112" t="s">
        <v>254</v>
      </c>
      <c r="R20" s="112" t="s">
        <v>254</v>
      </c>
      <c r="S20" s="112" t="s">
        <v>254</v>
      </c>
      <c r="T20" s="112"/>
      <c r="U20" s="113" t="s">
        <v>230</v>
      </c>
      <c r="V20" s="113" t="s">
        <v>230</v>
      </c>
      <c r="W20" s="113" t="s">
        <v>232</v>
      </c>
      <c r="X20" s="113" t="s">
        <v>230</v>
      </c>
      <c r="Y20" s="353" t="s">
        <v>261</v>
      </c>
      <c r="Z20" s="113" t="s">
        <v>234</v>
      </c>
      <c r="AA20" s="113"/>
      <c r="AB20" s="113" t="s">
        <v>234</v>
      </c>
      <c r="AC20" s="113" t="s">
        <v>234</v>
      </c>
      <c r="AD20" s="113" t="s">
        <v>230</v>
      </c>
      <c r="AE20" s="113" t="s">
        <v>234</v>
      </c>
      <c r="AF20" s="113" t="s">
        <v>234</v>
      </c>
      <c r="AG20" s="113" t="s">
        <v>234</v>
      </c>
      <c r="AH20" s="48" t="s">
        <v>234</v>
      </c>
      <c r="AI20" s="115"/>
      <c r="AJ20" s="113" t="s">
        <v>234</v>
      </c>
      <c r="AK20" s="113" t="s">
        <v>234</v>
      </c>
      <c r="AL20" s="113" t="s">
        <v>234</v>
      </c>
      <c r="AM20" s="113" t="s">
        <v>234</v>
      </c>
      <c r="AN20" s="113" t="s">
        <v>234</v>
      </c>
      <c r="AO20" s="113" t="s">
        <v>234</v>
      </c>
      <c r="AP20" s="113" t="s">
        <v>234</v>
      </c>
      <c r="AQ20" s="113">
        <v>2</v>
      </c>
      <c r="AR20" s="113" t="s">
        <v>230</v>
      </c>
      <c r="AS20" s="116"/>
    </row>
    <row r="21" spans="1:45" x14ac:dyDescent="0.25">
      <c r="A21" s="109">
        <v>18</v>
      </c>
      <c r="B21" s="350" t="s">
        <v>263</v>
      </c>
      <c r="C21" s="376">
        <v>120000</v>
      </c>
      <c r="D21" s="111">
        <v>1915</v>
      </c>
      <c r="E21" s="111">
        <v>221</v>
      </c>
      <c r="F21" s="111">
        <v>578.5</v>
      </c>
      <c r="G21" s="111">
        <v>2415</v>
      </c>
      <c r="H21" s="111">
        <v>4</v>
      </c>
      <c r="I21" s="111" t="s">
        <v>264</v>
      </c>
      <c r="J21" s="111" t="s">
        <v>235</v>
      </c>
      <c r="K21" s="111"/>
      <c r="L21" s="111" t="s">
        <v>12</v>
      </c>
      <c r="M21" s="111"/>
      <c r="N21" s="112"/>
      <c r="O21" s="112" t="s">
        <v>254</v>
      </c>
      <c r="P21" s="112"/>
      <c r="Q21" s="112" t="s">
        <v>254</v>
      </c>
      <c r="R21" s="112" t="s">
        <v>254</v>
      </c>
      <c r="S21" s="112" t="s">
        <v>254</v>
      </c>
      <c r="T21" s="112"/>
      <c r="U21" s="113" t="s">
        <v>234</v>
      </c>
      <c r="V21" s="113" t="s">
        <v>234</v>
      </c>
      <c r="W21" s="113"/>
      <c r="X21" s="113" t="s">
        <v>230</v>
      </c>
      <c r="Y21" s="353" t="s">
        <v>258</v>
      </c>
      <c r="Z21" s="113" t="s">
        <v>234</v>
      </c>
      <c r="AA21" s="113"/>
      <c r="AB21" s="113" t="s">
        <v>234</v>
      </c>
      <c r="AC21" s="113" t="s">
        <v>234</v>
      </c>
      <c r="AD21" s="113" t="s">
        <v>234</v>
      </c>
      <c r="AE21" s="113" t="s">
        <v>234</v>
      </c>
      <c r="AF21" s="113" t="s">
        <v>234</v>
      </c>
      <c r="AG21" s="113" t="s">
        <v>234</v>
      </c>
      <c r="AH21" s="48" t="s">
        <v>234</v>
      </c>
      <c r="AI21" s="115"/>
      <c r="AJ21" s="113" t="s">
        <v>234</v>
      </c>
      <c r="AK21" s="113" t="s">
        <v>234</v>
      </c>
      <c r="AL21" s="113" t="s">
        <v>234</v>
      </c>
      <c r="AM21" s="113" t="s">
        <v>234</v>
      </c>
      <c r="AN21" s="113" t="s">
        <v>234</v>
      </c>
      <c r="AO21" s="113" t="s">
        <v>234</v>
      </c>
      <c r="AP21" s="113" t="s">
        <v>234</v>
      </c>
      <c r="AQ21" s="113">
        <v>2</v>
      </c>
      <c r="AR21" s="113" t="s">
        <v>230</v>
      </c>
      <c r="AS21" s="116"/>
    </row>
    <row r="22" spans="1:45" ht="30" x14ac:dyDescent="0.25">
      <c r="A22" s="58">
        <v>19</v>
      </c>
      <c r="B22" s="350" t="s">
        <v>265</v>
      </c>
      <c r="C22" s="376">
        <v>600000</v>
      </c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2"/>
      <c r="O22" s="112"/>
      <c r="P22" s="112"/>
      <c r="Q22" s="112"/>
      <c r="R22" s="112"/>
      <c r="S22" s="112"/>
      <c r="T22" s="112"/>
      <c r="U22" s="113" t="s">
        <v>230</v>
      </c>
      <c r="V22" s="113" t="s">
        <v>230</v>
      </c>
      <c r="W22" s="113" t="s">
        <v>232</v>
      </c>
      <c r="X22" s="113" t="s">
        <v>230</v>
      </c>
      <c r="Y22" s="114" t="s">
        <v>258</v>
      </c>
      <c r="Z22" s="113" t="s">
        <v>234</v>
      </c>
      <c r="AA22" s="113"/>
      <c r="AB22" s="113" t="s">
        <v>234</v>
      </c>
      <c r="AC22" s="113" t="s">
        <v>234</v>
      </c>
      <c r="AD22" s="113" t="s">
        <v>234</v>
      </c>
      <c r="AE22" s="113" t="s">
        <v>230</v>
      </c>
      <c r="AF22" s="113" t="s">
        <v>234</v>
      </c>
      <c r="AG22" s="113" t="s">
        <v>234</v>
      </c>
      <c r="AH22" s="48" t="s">
        <v>234</v>
      </c>
      <c r="AI22" s="115"/>
      <c r="AJ22" s="113" t="s">
        <v>234</v>
      </c>
      <c r="AK22" s="113" t="s">
        <v>234</v>
      </c>
      <c r="AL22" s="113" t="s">
        <v>234</v>
      </c>
      <c r="AM22" s="113" t="s">
        <v>234</v>
      </c>
      <c r="AN22" s="113" t="s">
        <v>234</v>
      </c>
      <c r="AO22" s="113" t="s">
        <v>230</v>
      </c>
      <c r="AP22" s="113" t="s">
        <v>230</v>
      </c>
      <c r="AQ22" s="113">
        <v>2</v>
      </c>
      <c r="AR22" s="113" t="s">
        <v>234</v>
      </c>
      <c r="AS22" s="116"/>
    </row>
    <row r="23" spans="1:45" x14ac:dyDescent="0.25">
      <c r="A23" s="109">
        <v>20</v>
      </c>
      <c r="B23" s="350" t="s">
        <v>266</v>
      </c>
      <c r="C23" s="376">
        <v>100000</v>
      </c>
      <c r="D23" s="111"/>
      <c r="E23" s="111"/>
      <c r="F23" s="111"/>
      <c r="G23" s="111"/>
      <c r="H23" s="111"/>
      <c r="I23" s="353" t="s">
        <v>11</v>
      </c>
      <c r="J23" s="111"/>
      <c r="K23" s="111"/>
      <c r="L23" s="111"/>
      <c r="M23" s="111"/>
      <c r="N23" s="112"/>
      <c r="O23" s="112"/>
      <c r="P23" s="112"/>
      <c r="Q23" s="112"/>
      <c r="R23" s="112"/>
      <c r="S23" s="112"/>
      <c r="T23" s="112"/>
      <c r="U23" s="113" t="s">
        <v>234</v>
      </c>
      <c r="V23" s="113" t="s">
        <v>234</v>
      </c>
      <c r="W23" s="48"/>
      <c r="X23" s="113" t="s">
        <v>230</v>
      </c>
      <c r="Y23" s="114" t="s">
        <v>267</v>
      </c>
      <c r="Z23" s="113" t="s">
        <v>234</v>
      </c>
      <c r="AA23" s="113"/>
      <c r="AB23" s="113" t="s">
        <v>234</v>
      </c>
      <c r="AC23" s="113" t="s">
        <v>234</v>
      </c>
      <c r="AD23" s="113" t="s">
        <v>234</v>
      </c>
      <c r="AE23" s="113" t="s">
        <v>234</v>
      </c>
      <c r="AF23" s="113" t="s">
        <v>234</v>
      </c>
      <c r="AG23" s="113" t="s">
        <v>234</v>
      </c>
      <c r="AH23" s="48" t="s">
        <v>234</v>
      </c>
      <c r="AI23" s="115"/>
      <c r="AJ23" s="113" t="s">
        <v>234</v>
      </c>
      <c r="AK23" s="113" t="s">
        <v>234</v>
      </c>
      <c r="AL23" s="113" t="s">
        <v>234</v>
      </c>
      <c r="AM23" s="113" t="s">
        <v>234</v>
      </c>
      <c r="AN23" s="113" t="s">
        <v>234</v>
      </c>
      <c r="AO23" s="113" t="s">
        <v>234</v>
      </c>
      <c r="AP23" s="113" t="s">
        <v>234</v>
      </c>
      <c r="AQ23" s="48">
        <v>1</v>
      </c>
      <c r="AR23" s="113" t="s">
        <v>234</v>
      </c>
      <c r="AS23" s="116"/>
    </row>
    <row r="24" spans="1:45" x14ac:dyDescent="0.25">
      <c r="A24" s="58">
        <v>21</v>
      </c>
      <c r="B24" s="350" t="s">
        <v>7</v>
      </c>
      <c r="C24" s="376">
        <v>150000</v>
      </c>
      <c r="D24" s="111"/>
      <c r="E24" s="111"/>
      <c r="F24" s="111"/>
      <c r="G24" s="111"/>
      <c r="H24" s="111"/>
      <c r="I24" s="353" t="s">
        <v>11</v>
      </c>
      <c r="J24" s="111"/>
      <c r="K24" s="111"/>
      <c r="L24" s="111"/>
      <c r="M24" s="111"/>
      <c r="N24" s="112"/>
      <c r="O24" s="112"/>
      <c r="P24" s="112"/>
      <c r="Q24" s="112"/>
      <c r="R24" s="112"/>
      <c r="S24" s="112"/>
      <c r="T24" s="112"/>
      <c r="U24" s="113" t="s">
        <v>230</v>
      </c>
      <c r="V24" s="113" t="s">
        <v>230</v>
      </c>
      <c r="W24" s="113" t="s">
        <v>232</v>
      </c>
      <c r="X24" s="113" t="s">
        <v>230</v>
      </c>
      <c r="Y24" s="114" t="s">
        <v>268</v>
      </c>
      <c r="Z24" s="113" t="s">
        <v>234</v>
      </c>
      <c r="AA24" s="113"/>
      <c r="AB24" s="113" t="s">
        <v>234</v>
      </c>
      <c r="AC24" s="113" t="s">
        <v>234</v>
      </c>
      <c r="AD24" s="113" t="s">
        <v>234</v>
      </c>
      <c r="AE24" s="113" t="s">
        <v>234</v>
      </c>
      <c r="AF24" s="113" t="s">
        <v>234</v>
      </c>
      <c r="AG24" s="113" t="s">
        <v>234</v>
      </c>
      <c r="AH24" s="48" t="s">
        <v>234</v>
      </c>
      <c r="AI24" s="115"/>
      <c r="AJ24" s="113" t="s">
        <v>234</v>
      </c>
      <c r="AK24" s="113" t="s">
        <v>234</v>
      </c>
      <c r="AL24" s="113" t="s">
        <v>234</v>
      </c>
      <c r="AM24" s="113" t="s">
        <v>234</v>
      </c>
      <c r="AN24" s="113" t="s">
        <v>234</v>
      </c>
      <c r="AO24" s="113" t="s">
        <v>234</v>
      </c>
      <c r="AP24" s="113" t="s">
        <v>234</v>
      </c>
      <c r="AQ24" s="113">
        <v>1</v>
      </c>
      <c r="AR24" s="113" t="s">
        <v>230</v>
      </c>
      <c r="AS24" s="116"/>
    </row>
    <row r="25" spans="1:45" x14ac:dyDescent="0.25">
      <c r="A25" s="109">
        <v>22</v>
      </c>
      <c r="B25" s="350" t="s">
        <v>7</v>
      </c>
      <c r="C25" s="376">
        <v>150000</v>
      </c>
      <c r="D25" s="111"/>
      <c r="E25" s="111"/>
      <c r="F25" s="111"/>
      <c r="G25" s="111"/>
      <c r="H25" s="111"/>
      <c r="I25" s="353" t="s">
        <v>11</v>
      </c>
      <c r="J25" s="111"/>
      <c r="K25" s="111"/>
      <c r="L25" s="111"/>
      <c r="M25" s="111"/>
      <c r="N25" s="112"/>
      <c r="O25" s="112"/>
      <c r="P25" s="112"/>
      <c r="Q25" s="112"/>
      <c r="R25" s="112"/>
      <c r="S25" s="112"/>
      <c r="T25" s="112"/>
      <c r="U25" s="113" t="s">
        <v>230</v>
      </c>
      <c r="V25" s="113" t="s">
        <v>230</v>
      </c>
      <c r="W25" s="113" t="s">
        <v>232</v>
      </c>
      <c r="X25" s="113" t="s">
        <v>230</v>
      </c>
      <c r="Y25" s="114" t="s">
        <v>268</v>
      </c>
      <c r="Z25" s="113" t="s">
        <v>234</v>
      </c>
      <c r="AA25" s="113"/>
      <c r="AB25" s="113" t="s">
        <v>234</v>
      </c>
      <c r="AC25" s="113" t="s">
        <v>234</v>
      </c>
      <c r="AD25" s="113" t="s">
        <v>234</v>
      </c>
      <c r="AE25" s="113" t="s">
        <v>234</v>
      </c>
      <c r="AF25" s="113" t="s">
        <v>234</v>
      </c>
      <c r="AG25" s="113" t="s">
        <v>234</v>
      </c>
      <c r="AH25" s="48" t="s">
        <v>234</v>
      </c>
      <c r="AI25" s="115"/>
      <c r="AJ25" s="113" t="s">
        <v>234</v>
      </c>
      <c r="AK25" s="113" t="s">
        <v>234</v>
      </c>
      <c r="AL25" s="113" t="s">
        <v>234</v>
      </c>
      <c r="AM25" s="113" t="s">
        <v>234</v>
      </c>
      <c r="AN25" s="113" t="s">
        <v>234</v>
      </c>
      <c r="AO25" s="113" t="s">
        <v>234</v>
      </c>
      <c r="AP25" s="113" t="s">
        <v>234</v>
      </c>
      <c r="AQ25" s="113">
        <v>1</v>
      </c>
      <c r="AR25" s="113" t="s">
        <v>230</v>
      </c>
      <c r="AS25" s="116"/>
    </row>
    <row r="26" spans="1:45" x14ac:dyDescent="0.25">
      <c r="A26" s="58">
        <v>23</v>
      </c>
      <c r="B26" s="350" t="s">
        <v>7</v>
      </c>
      <c r="C26" s="376">
        <v>150000</v>
      </c>
      <c r="D26" s="111"/>
      <c r="E26" s="111"/>
      <c r="F26" s="111"/>
      <c r="G26" s="111"/>
      <c r="H26" s="111"/>
      <c r="I26" s="353" t="s">
        <v>11</v>
      </c>
      <c r="J26" s="111"/>
      <c r="K26" s="111"/>
      <c r="L26" s="111"/>
      <c r="M26" s="111"/>
      <c r="N26" s="112"/>
      <c r="O26" s="112"/>
      <c r="P26" s="112"/>
      <c r="Q26" s="112"/>
      <c r="R26" s="112"/>
      <c r="S26" s="112"/>
      <c r="T26" s="112"/>
      <c r="U26" s="113" t="s">
        <v>230</v>
      </c>
      <c r="V26" s="113" t="s">
        <v>230</v>
      </c>
      <c r="W26" s="113" t="s">
        <v>232</v>
      </c>
      <c r="X26" s="113" t="s">
        <v>230</v>
      </c>
      <c r="Y26" s="114" t="s">
        <v>268</v>
      </c>
      <c r="Z26" s="113" t="s">
        <v>234</v>
      </c>
      <c r="AA26" s="113"/>
      <c r="AB26" s="113" t="s">
        <v>234</v>
      </c>
      <c r="AC26" s="113" t="s">
        <v>234</v>
      </c>
      <c r="AD26" s="113" t="s">
        <v>234</v>
      </c>
      <c r="AE26" s="113" t="s">
        <v>234</v>
      </c>
      <c r="AF26" s="113" t="s">
        <v>234</v>
      </c>
      <c r="AG26" s="113" t="s">
        <v>234</v>
      </c>
      <c r="AH26" s="48" t="s">
        <v>234</v>
      </c>
      <c r="AI26" s="115"/>
      <c r="AJ26" s="113" t="s">
        <v>234</v>
      </c>
      <c r="AK26" s="113" t="s">
        <v>234</v>
      </c>
      <c r="AL26" s="113" t="s">
        <v>234</v>
      </c>
      <c r="AM26" s="113" t="s">
        <v>234</v>
      </c>
      <c r="AN26" s="113" t="s">
        <v>234</v>
      </c>
      <c r="AO26" s="113" t="s">
        <v>234</v>
      </c>
      <c r="AP26" s="113" t="s">
        <v>234</v>
      </c>
      <c r="AQ26" s="113">
        <v>1</v>
      </c>
      <c r="AR26" s="113" t="s">
        <v>230</v>
      </c>
      <c r="AS26" s="116"/>
    </row>
    <row r="27" spans="1:45" x14ac:dyDescent="0.25">
      <c r="A27" s="109">
        <v>24</v>
      </c>
      <c r="B27" s="350" t="s">
        <v>7</v>
      </c>
      <c r="C27" s="376">
        <v>200000</v>
      </c>
      <c r="D27" s="111"/>
      <c r="E27" s="111"/>
      <c r="F27" s="111"/>
      <c r="G27" s="111"/>
      <c r="H27" s="111"/>
      <c r="I27" s="353" t="s">
        <v>11</v>
      </c>
      <c r="J27" s="111"/>
      <c r="K27" s="111"/>
      <c r="L27" s="111"/>
      <c r="M27" s="111"/>
      <c r="N27" s="112"/>
      <c r="O27" s="112"/>
      <c r="P27" s="112"/>
      <c r="Q27" s="112"/>
      <c r="R27" s="112"/>
      <c r="S27" s="112"/>
      <c r="T27" s="112"/>
      <c r="U27" s="113" t="s">
        <v>230</v>
      </c>
      <c r="V27" s="113" t="s">
        <v>230</v>
      </c>
      <c r="W27" s="113" t="s">
        <v>232</v>
      </c>
      <c r="X27" s="113" t="s">
        <v>230</v>
      </c>
      <c r="Y27" s="114" t="s">
        <v>268</v>
      </c>
      <c r="Z27" s="113" t="s">
        <v>234</v>
      </c>
      <c r="AA27" s="113"/>
      <c r="AB27" s="113" t="s">
        <v>234</v>
      </c>
      <c r="AC27" s="113" t="s">
        <v>234</v>
      </c>
      <c r="AD27" s="113" t="s">
        <v>234</v>
      </c>
      <c r="AE27" s="113" t="s">
        <v>234</v>
      </c>
      <c r="AF27" s="113" t="s">
        <v>234</v>
      </c>
      <c r="AG27" s="113" t="s">
        <v>234</v>
      </c>
      <c r="AH27" s="48" t="s">
        <v>234</v>
      </c>
      <c r="AI27" s="115"/>
      <c r="AJ27" s="113" t="s">
        <v>234</v>
      </c>
      <c r="AK27" s="113" t="s">
        <v>234</v>
      </c>
      <c r="AL27" s="113" t="s">
        <v>234</v>
      </c>
      <c r="AM27" s="113" t="s">
        <v>234</v>
      </c>
      <c r="AN27" s="113" t="s">
        <v>234</v>
      </c>
      <c r="AO27" s="113" t="s">
        <v>234</v>
      </c>
      <c r="AP27" s="113" t="s">
        <v>234</v>
      </c>
      <c r="AQ27" s="113">
        <v>1</v>
      </c>
      <c r="AR27" s="113" t="s">
        <v>230</v>
      </c>
      <c r="AS27" s="116"/>
    </row>
    <row r="28" spans="1:45" x14ac:dyDescent="0.25">
      <c r="A28" s="58">
        <v>25</v>
      </c>
      <c r="B28" s="350" t="s">
        <v>7</v>
      </c>
      <c r="C28" s="376">
        <v>200000</v>
      </c>
      <c r="D28" s="111"/>
      <c r="E28" s="111"/>
      <c r="F28" s="111"/>
      <c r="G28" s="111"/>
      <c r="H28" s="111"/>
      <c r="I28" s="353" t="s">
        <v>11</v>
      </c>
      <c r="J28" s="111"/>
      <c r="K28" s="111"/>
      <c r="L28" s="111"/>
      <c r="M28" s="111"/>
      <c r="N28" s="112"/>
      <c r="O28" s="112"/>
      <c r="P28" s="112"/>
      <c r="Q28" s="112"/>
      <c r="R28" s="112"/>
      <c r="S28" s="112"/>
      <c r="T28" s="112"/>
      <c r="U28" s="113" t="s">
        <v>230</v>
      </c>
      <c r="V28" s="113" t="s">
        <v>230</v>
      </c>
      <c r="W28" s="113" t="s">
        <v>232</v>
      </c>
      <c r="X28" s="113" t="s">
        <v>230</v>
      </c>
      <c r="Y28" s="114" t="s">
        <v>268</v>
      </c>
      <c r="Z28" s="113" t="s">
        <v>234</v>
      </c>
      <c r="AA28" s="113"/>
      <c r="AB28" s="113" t="s">
        <v>234</v>
      </c>
      <c r="AC28" s="113" t="s">
        <v>234</v>
      </c>
      <c r="AD28" s="113" t="s">
        <v>234</v>
      </c>
      <c r="AE28" s="113" t="s">
        <v>234</v>
      </c>
      <c r="AF28" s="113" t="s">
        <v>234</v>
      </c>
      <c r="AG28" s="113" t="s">
        <v>234</v>
      </c>
      <c r="AH28" s="48" t="s">
        <v>234</v>
      </c>
      <c r="AI28" s="115"/>
      <c r="AJ28" s="113" t="s">
        <v>234</v>
      </c>
      <c r="AK28" s="113" t="s">
        <v>234</v>
      </c>
      <c r="AL28" s="113" t="s">
        <v>234</v>
      </c>
      <c r="AM28" s="113" t="s">
        <v>234</v>
      </c>
      <c r="AN28" s="113" t="s">
        <v>234</v>
      </c>
      <c r="AO28" s="113" t="s">
        <v>234</v>
      </c>
      <c r="AP28" s="113" t="s">
        <v>234</v>
      </c>
      <c r="AQ28" s="113">
        <v>1</v>
      </c>
      <c r="AR28" s="113" t="s">
        <v>230</v>
      </c>
      <c r="AS28" s="116"/>
    </row>
    <row r="29" spans="1:45" x14ac:dyDescent="0.25">
      <c r="A29" s="109">
        <v>26</v>
      </c>
      <c r="B29" s="350" t="s">
        <v>14</v>
      </c>
      <c r="C29" s="376">
        <v>120000</v>
      </c>
      <c r="D29" s="111"/>
      <c r="E29" s="111"/>
      <c r="F29" s="111"/>
      <c r="G29" s="111"/>
      <c r="H29" s="111"/>
      <c r="I29" s="353" t="s">
        <v>11</v>
      </c>
      <c r="J29" s="111"/>
      <c r="K29" s="111"/>
      <c r="L29" s="111"/>
      <c r="M29" s="111"/>
      <c r="N29" s="112"/>
      <c r="O29" s="112"/>
      <c r="P29" s="112"/>
      <c r="Q29" s="112"/>
      <c r="R29" s="112"/>
      <c r="S29" s="112"/>
      <c r="T29" s="112"/>
      <c r="U29" s="113" t="s">
        <v>230</v>
      </c>
      <c r="V29" s="113" t="s">
        <v>230</v>
      </c>
      <c r="W29" s="113" t="s">
        <v>232</v>
      </c>
      <c r="X29" s="113" t="s">
        <v>230</v>
      </c>
      <c r="Y29" s="114" t="s">
        <v>268</v>
      </c>
      <c r="Z29" s="113" t="s">
        <v>234</v>
      </c>
      <c r="AA29" s="113"/>
      <c r="AB29" s="113" t="s">
        <v>234</v>
      </c>
      <c r="AC29" s="113" t="s">
        <v>234</v>
      </c>
      <c r="AD29" s="113" t="s">
        <v>234</v>
      </c>
      <c r="AE29" s="113" t="s">
        <v>234</v>
      </c>
      <c r="AF29" s="113" t="s">
        <v>234</v>
      </c>
      <c r="AG29" s="113" t="s">
        <v>234</v>
      </c>
      <c r="AH29" s="48" t="s">
        <v>234</v>
      </c>
      <c r="AI29" s="115"/>
      <c r="AJ29" s="113" t="s">
        <v>234</v>
      </c>
      <c r="AK29" s="113" t="s">
        <v>234</v>
      </c>
      <c r="AL29" s="113" t="s">
        <v>234</v>
      </c>
      <c r="AM29" s="113" t="s">
        <v>234</v>
      </c>
      <c r="AN29" s="113" t="s">
        <v>234</v>
      </c>
      <c r="AO29" s="113" t="s">
        <v>234</v>
      </c>
      <c r="AP29" s="113" t="s">
        <v>234</v>
      </c>
      <c r="AQ29" s="113">
        <v>1</v>
      </c>
      <c r="AR29" s="113" t="s">
        <v>230</v>
      </c>
      <c r="AS29" s="116"/>
    </row>
    <row r="30" spans="1:45" x14ac:dyDescent="0.25">
      <c r="A30" s="58">
        <v>27</v>
      </c>
      <c r="B30" s="350" t="s">
        <v>15</v>
      </c>
      <c r="C30" s="376">
        <v>70000</v>
      </c>
      <c r="D30" s="111"/>
      <c r="E30" s="111"/>
      <c r="F30" s="111"/>
      <c r="G30" s="111"/>
      <c r="H30" s="111"/>
      <c r="I30" s="353" t="s">
        <v>11</v>
      </c>
      <c r="J30" s="111"/>
      <c r="K30" s="111"/>
      <c r="L30" s="111"/>
      <c r="M30" s="111"/>
      <c r="N30" s="112"/>
      <c r="O30" s="112"/>
      <c r="P30" s="112"/>
      <c r="Q30" s="112"/>
      <c r="R30" s="112"/>
      <c r="S30" s="112"/>
      <c r="T30" s="112"/>
      <c r="U30" s="113" t="s">
        <v>230</v>
      </c>
      <c r="V30" s="113" t="s">
        <v>230</v>
      </c>
      <c r="W30" s="113" t="s">
        <v>232</v>
      </c>
      <c r="X30" s="113" t="s">
        <v>230</v>
      </c>
      <c r="Y30" s="114" t="s">
        <v>268</v>
      </c>
      <c r="Z30" s="113" t="s">
        <v>234</v>
      </c>
      <c r="AA30" s="113"/>
      <c r="AB30" s="113" t="s">
        <v>234</v>
      </c>
      <c r="AC30" s="113" t="s">
        <v>234</v>
      </c>
      <c r="AD30" s="113" t="s">
        <v>234</v>
      </c>
      <c r="AE30" s="113" t="s">
        <v>234</v>
      </c>
      <c r="AF30" s="113" t="s">
        <v>234</v>
      </c>
      <c r="AG30" s="113" t="s">
        <v>234</v>
      </c>
      <c r="AH30" s="48" t="s">
        <v>234</v>
      </c>
      <c r="AI30" s="115"/>
      <c r="AJ30" s="113" t="s">
        <v>234</v>
      </c>
      <c r="AK30" s="113" t="s">
        <v>234</v>
      </c>
      <c r="AL30" s="113" t="s">
        <v>234</v>
      </c>
      <c r="AM30" s="113" t="s">
        <v>234</v>
      </c>
      <c r="AN30" s="113" t="s">
        <v>234</v>
      </c>
      <c r="AO30" s="113" t="s">
        <v>234</v>
      </c>
      <c r="AP30" s="113" t="s">
        <v>234</v>
      </c>
      <c r="AQ30" s="113">
        <v>1</v>
      </c>
      <c r="AR30" s="113" t="s">
        <v>230</v>
      </c>
      <c r="AS30" s="116"/>
    </row>
    <row r="31" spans="1:45" x14ac:dyDescent="0.25">
      <c r="A31" s="109">
        <v>28</v>
      </c>
      <c r="B31" s="350" t="s">
        <v>16</v>
      </c>
      <c r="C31" s="376">
        <v>100000</v>
      </c>
      <c r="D31" s="111"/>
      <c r="E31" s="111"/>
      <c r="F31" s="111"/>
      <c r="G31" s="111"/>
      <c r="H31" s="111"/>
      <c r="I31" s="353" t="s">
        <v>11</v>
      </c>
      <c r="J31" s="111"/>
      <c r="K31" s="111"/>
      <c r="L31" s="111"/>
      <c r="M31" s="111"/>
      <c r="N31" s="112"/>
      <c r="O31" s="112"/>
      <c r="P31" s="112"/>
      <c r="Q31" s="112"/>
      <c r="R31" s="112"/>
      <c r="S31" s="112"/>
      <c r="T31" s="112"/>
      <c r="U31" s="113" t="s">
        <v>230</v>
      </c>
      <c r="V31" s="113" t="s">
        <v>230</v>
      </c>
      <c r="W31" s="113" t="s">
        <v>232</v>
      </c>
      <c r="X31" s="113" t="s">
        <v>230</v>
      </c>
      <c r="Y31" s="114" t="s">
        <v>268</v>
      </c>
      <c r="Z31" s="113" t="s">
        <v>234</v>
      </c>
      <c r="AA31" s="113"/>
      <c r="AB31" s="113" t="s">
        <v>234</v>
      </c>
      <c r="AC31" s="113" t="s">
        <v>234</v>
      </c>
      <c r="AD31" s="113" t="s">
        <v>234</v>
      </c>
      <c r="AE31" s="113" t="s">
        <v>234</v>
      </c>
      <c r="AF31" s="113" t="s">
        <v>234</v>
      </c>
      <c r="AG31" s="113" t="s">
        <v>234</v>
      </c>
      <c r="AH31" s="48" t="s">
        <v>234</v>
      </c>
      <c r="AI31" s="115"/>
      <c r="AJ31" s="113" t="s">
        <v>234</v>
      </c>
      <c r="AK31" s="113" t="s">
        <v>234</v>
      </c>
      <c r="AL31" s="113" t="s">
        <v>234</v>
      </c>
      <c r="AM31" s="113" t="s">
        <v>234</v>
      </c>
      <c r="AN31" s="113" t="s">
        <v>234</v>
      </c>
      <c r="AO31" s="113" t="s">
        <v>234</v>
      </c>
      <c r="AP31" s="113" t="s">
        <v>234</v>
      </c>
      <c r="AQ31" s="113">
        <v>1</v>
      </c>
      <c r="AR31" s="113" t="s">
        <v>230</v>
      </c>
      <c r="AS31" s="116"/>
    </row>
    <row r="32" spans="1:45" x14ac:dyDescent="0.25">
      <c r="A32" s="58">
        <v>29</v>
      </c>
      <c r="B32" s="350" t="s">
        <v>269</v>
      </c>
      <c r="C32" s="376">
        <v>40000</v>
      </c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2"/>
      <c r="O32" s="112"/>
      <c r="P32" s="112"/>
      <c r="Q32" s="112"/>
      <c r="R32" s="112"/>
      <c r="S32" s="112"/>
      <c r="T32" s="112"/>
      <c r="U32" s="113" t="s">
        <v>234</v>
      </c>
      <c r="V32" s="113" t="s">
        <v>234</v>
      </c>
      <c r="W32" s="48"/>
      <c r="X32" s="113" t="s">
        <v>230</v>
      </c>
      <c r="Y32" s="114" t="s">
        <v>268</v>
      </c>
      <c r="Z32" s="113" t="s">
        <v>234</v>
      </c>
      <c r="AA32" s="113"/>
      <c r="AB32" s="113" t="s">
        <v>234</v>
      </c>
      <c r="AC32" s="113" t="s">
        <v>234</v>
      </c>
      <c r="AD32" s="113" t="s">
        <v>234</v>
      </c>
      <c r="AE32" s="113" t="s">
        <v>234</v>
      </c>
      <c r="AF32" s="113" t="s">
        <v>234</v>
      </c>
      <c r="AG32" s="113" t="s">
        <v>234</v>
      </c>
      <c r="AH32" s="48" t="s">
        <v>234</v>
      </c>
      <c r="AI32" s="115"/>
      <c r="AJ32" s="113" t="s">
        <v>234</v>
      </c>
      <c r="AK32" s="113" t="s">
        <v>234</v>
      </c>
      <c r="AL32" s="113" t="s">
        <v>234</v>
      </c>
      <c r="AM32" s="113" t="s">
        <v>234</v>
      </c>
      <c r="AN32" s="113" t="s">
        <v>234</v>
      </c>
      <c r="AO32" s="113" t="s">
        <v>234</v>
      </c>
      <c r="AP32" s="113" t="s">
        <v>234</v>
      </c>
      <c r="AQ32" s="113">
        <v>0</v>
      </c>
      <c r="AR32" s="113" t="s">
        <v>230</v>
      </c>
      <c r="AS32" s="116"/>
    </row>
    <row r="33" spans="1:45" ht="30" x14ac:dyDescent="0.25">
      <c r="A33" s="109">
        <v>30</v>
      </c>
      <c r="B33" s="350" t="s">
        <v>34</v>
      </c>
      <c r="C33" s="376">
        <v>1100000</v>
      </c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2"/>
      <c r="O33" s="112"/>
      <c r="P33" s="112"/>
      <c r="Q33" s="112"/>
      <c r="R33" s="112"/>
      <c r="S33" s="112"/>
      <c r="T33" s="112"/>
      <c r="U33" s="113" t="s">
        <v>230</v>
      </c>
      <c r="V33" s="113" t="s">
        <v>230</v>
      </c>
      <c r="W33" s="113" t="s">
        <v>238</v>
      </c>
      <c r="X33" s="113" t="s">
        <v>230</v>
      </c>
      <c r="Y33" s="114" t="s">
        <v>270</v>
      </c>
      <c r="Z33" s="113" t="s">
        <v>234</v>
      </c>
      <c r="AA33" s="113"/>
      <c r="AB33" s="113" t="s">
        <v>234</v>
      </c>
      <c r="AC33" s="113" t="s">
        <v>234</v>
      </c>
      <c r="AD33" s="113" t="s">
        <v>234</v>
      </c>
      <c r="AE33" s="113" t="s">
        <v>234</v>
      </c>
      <c r="AF33" s="113" t="s">
        <v>234</v>
      </c>
      <c r="AG33" s="113" t="s">
        <v>234</v>
      </c>
      <c r="AH33" s="48" t="s">
        <v>230</v>
      </c>
      <c r="AI33" s="115">
        <v>42000</v>
      </c>
      <c r="AJ33" s="113" t="s">
        <v>234</v>
      </c>
      <c r="AK33" s="113" t="s">
        <v>234</v>
      </c>
      <c r="AL33" s="113" t="s">
        <v>234</v>
      </c>
      <c r="AM33" s="113" t="s">
        <v>234</v>
      </c>
      <c r="AN33" s="113" t="s">
        <v>234</v>
      </c>
      <c r="AO33" s="113" t="s">
        <v>234</v>
      </c>
      <c r="AP33" s="113" t="s">
        <v>234</v>
      </c>
      <c r="AQ33" s="113">
        <v>2</v>
      </c>
      <c r="AR33" s="113" t="s">
        <v>230</v>
      </c>
      <c r="AS33" s="116"/>
    </row>
    <row r="34" spans="1:45" x14ac:dyDescent="0.25">
      <c r="A34" s="58">
        <v>31</v>
      </c>
      <c r="B34" s="350" t="s">
        <v>271</v>
      </c>
      <c r="C34" s="376">
        <v>60000</v>
      </c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2"/>
      <c r="O34" s="112"/>
      <c r="P34" s="112"/>
      <c r="Q34" s="112"/>
      <c r="R34" s="112"/>
      <c r="S34" s="112"/>
      <c r="T34" s="112"/>
      <c r="U34" s="113" t="s">
        <v>234</v>
      </c>
      <c r="V34" s="113" t="s">
        <v>234</v>
      </c>
      <c r="W34" s="48"/>
      <c r="X34" s="113" t="s">
        <v>230</v>
      </c>
      <c r="Y34" s="114" t="s">
        <v>236</v>
      </c>
      <c r="Z34" s="113" t="s">
        <v>234</v>
      </c>
      <c r="AA34" s="113"/>
      <c r="AB34" s="113" t="s">
        <v>234</v>
      </c>
      <c r="AC34" s="113" t="s">
        <v>234</v>
      </c>
      <c r="AD34" s="113" t="s">
        <v>234</v>
      </c>
      <c r="AE34" s="113" t="s">
        <v>234</v>
      </c>
      <c r="AF34" s="113" t="s">
        <v>234</v>
      </c>
      <c r="AG34" s="113" t="s">
        <v>234</v>
      </c>
      <c r="AH34" s="48" t="s">
        <v>234</v>
      </c>
      <c r="AI34" s="115"/>
      <c r="AJ34" s="113" t="s">
        <v>234</v>
      </c>
      <c r="AK34" s="113" t="s">
        <v>234</v>
      </c>
      <c r="AL34" s="113" t="s">
        <v>234</v>
      </c>
      <c r="AM34" s="113" t="s">
        <v>234</v>
      </c>
      <c r="AN34" s="113" t="s">
        <v>234</v>
      </c>
      <c r="AO34" s="113" t="s">
        <v>234</v>
      </c>
      <c r="AP34" s="113" t="s">
        <v>234</v>
      </c>
      <c r="AQ34" s="113">
        <v>0</v>
      </c>
      <c r="AR34" s="113" t="s">
        <v>230</v>
      </c>
      <c r="AS34" s="116"/>
    </row>
    <row r="35" spans="1:45" x14ac:dyDescent="0.25">
      <c r="A35" s="109">
        <v>32</v>
      </c>
      <c r="B35" s="350" t="s">
        <v>272</v>
      </c>
      <c r="C35" s="376">
        <v>20000</v>
      </c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2"/>
      <c r="O35" s="112"/>
      <c r="P35" s="112"/>
      <c r="Q35" s="112"/>
      <c r="R35" s="112"/>
      <c r="S35" s="112"/>
      <c r="T35" s="112"/>
      <c r="U35" s="113" t="s">
        <v>234</v>
      </c>
      <c r="V35" s="113" t="s">
        <v>234</v>
      </c>
      <c r="W35" s="48"/>
      <c r="X35" s="113" t="s">
        <v>230</v>
      </c>
      <c r="Y35" s="114" t="s">
        <v>267</v>
      </c>
      <c r="Z35" s="113" t="s">
        <v>234</v>
      </c>
      <c r="AA35" s="113"/>
      <c r="AB35" s="113" t="s">
        <v>234</v>
      </c>
      <c r="AC35" s="113" t="s">
        <v>234</v>
      </c>
      <c r="AD35" s="113" t="s">
        <v>234</v>
      </c>
      <c r="AE35" s="113" t="s">
        <v>234</v>
      </c>
      <c r="AF35" s="113" t="s">
        <v>234</v>
      </c>
      <c r="AG35" s="113" t="s">
        <v>234</v>
      </c>
      <c r="AH35" s="48" t="s">
        <v>234</v>
      </c>
      <c r="AI35" s="115"/>
      <c r="AJ35" s="113" t="s">
        <v>234</v>
      </c>
      <c r="AK35" s="113" t="s">
        <v>234</v>
      </c>
      <c r="AL35" s="113" t="s">
        <v>234</v>
      </c>
      <c r="AM35" s="113" t="s">
        <v>234</v>
      </c>
      <c r="AN35" s="113" t="s">
        <v>234</v>
      </c>
      <c r="AO35" s="113" t="s">
        <v>234</v>
      </c>
      <c r="AP35" s="113" t="s">
        <v>234</v>
      </c>
      <c r="AQ35" s="113">
        <v>0</v>
      </c>
      <c r="AR35" s="113" t="s">
        <v>230</v>
      </c>
      <c r="AS35" s="116"/>
    </row>
    <row r="36" spans="1:45" x14ac:dyDescent="0.25">
      <c r="A36" s="58">
        <v>33</v>
      </c>
      <c r="B36" s="350" t="s">
        <v>273</v>
      </c>
      <c r="C36" s="376">
        <v>10000</v>
      </c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2"/>
      <c r="O36" s="112"/>
      <c r="P36" s="112"/>
      <c r="Q36" s="112"/>
      <c r="R36" s="112"/>
      <c r="S36" s="112"/>
      <c r="T36" s="112"/>
      <c r="U36" s="113" t="s">
        <v>234</v>
      </c>
      <c r="V36" s="113" t="s">
        <v>234</v>
      </c>
      <c r="W36" s="48"/>
      <c r="X36" s="113" t="s">
        <v>230</v>
      </c>
      <c r="Y36" s="114" t="s">
        <v>267</v>
      </c>
      <c r="Z36" s="113" t="s">
        <v>234</v>
      </c>
      <c r="AA36" s="113"/>
      <c r="AB36" s="113" t="s">
        <v>234</v>
      </c>
      <c r="AC36" s="113" t="s">
        <v>234</v>
      </c>
      <c r="AD36" s="113" t="s">
        <v>234</v>
      </c>
      <c r="AE36" s="113" t="s">
        <v>234</v>
      </c>
      <c r="AF36" s="113" t="s">
        <v>234</v>
      </c>
      <c r="AG36" s="113" t="s">
        <v>234</v>
      </c>
      <c r="AH36" s="48" t="s">
        <v>234</v>
      </c>
      <c r="AI36" s="115"/>
      <c r="AJ36" s="113" t="s">
        <v>234</v>
      </c>
      <c r="AK36" s="113" t="s">
        <v>234</v>
      </c>
      <c r="AL36" s="113" t="s">
        <v>234</v>
      </c>
      <c r="AM36" s="113" t="s">
        <v>234</v>
      </c>
      <c r="AN36" s="113" t="s">
        <v>234</v>
      </c>
      <c r="AO36" s="113" t="s">
        <v>234</v>
      </c>
      <c r="AP36" s="113" t="s">
        <v>234</v>
      </c>
      <c r="AQ36" s="48">
        <v>0</v>
      </c>
      <c r="AR36" s="113" t="s">
        <v>230</v>
      </c>
      <c r="AS36" s="116"/>
    </row>
    <row r="37" spans="1:45" x14ac:dyDescent="0.25">
      <c r="A37" s="109">
        <v>34</v>
      </c>
      <c r="B37" s="350" t="s">
        <v>274</v>
      </c>
      <c r="C37" s="376">
        <v>30000</v>
      </c>
      <c r="D37" s="111"/>
      <c r="E37" s="111"/>
      <c r="F37" s="111"/>
      <c r="G37" s="111"/>
      <c r="H37" s="111"/>
      <c r="I37" s="111" t="s">
        <v>275</v>
      </c>
      <c r="J37" s="111"/>
      <c r="K37" s="111"/>
      <c r="L37" s="111"/>
      <c r="M37" s="111"/>
      <c r="N37" s="112"/>
      <c r="O37" s="112"/>
      <c r="P37" s="112"/>
      <c r="Q37" s="112"/>
      <c r="R37" s="112"/>
      <c r="S37" s="112"/>
      <c r="T37" s="112"/>
      <c r="U37" s="113" t="s">
        <v>234</v>
      </c>
      <c r="V37" s="113" t="s">
        <v>234</v>
      </c>
      <c r="W37" s="48"/>
      <c r="X37" s="113" t="s">
        <v>230</v>
      </c>
      <c r="Y37" s="114" t="s">
        <v>267</v>
      </c>
      <c r="Z37" s="113" t="s">
        <v>234</v>
      </c>
      <c r="AA37" s="113"/>
      <c r="AB37" s="113" t="s">
        <v>234</v>
      </c>
      <c r="AC37" s="113" t="s">
        <v>234</v>
      </c>
      <c r="AD37" s="113" t="s">
        <v>234</v>
      </c>
      <c r="AE37" s="113" t="s">
        <v>234</v>
      </c>
      <c r="AF37" s="113" t="s">
        <v>234</v>
      </c>
      <c r="AG37" s="113" t="s">
        <v>234</v>
      </c>
      <c r="AH37" s="48" t="s">
        <v>234</v>
      </c>
      <c r="AI37" s="115"/>
      <c r="AJ37" s="113" t="s">
        <v>234</v>
      </c>
      <c r="AK37" s="113" t="s">
        <v>234</v>
      </c>
      <c r="AL37" s="113" t="s">
        <v>234</v>
      </c>
      <c r="AM37" s="113" t="s">
        <v>234</v>
      </c>
      <c r="AN37" s="113" t="s">
        <v>234</v>
      </c>
      <c r="AO37" s="113" t="s">
        <v>234</v>
      </c>
      <c r="AP37" s="113" t="s">
        <v>234</v>
      </c>
      <c r="AQ37" s="113">
        <v>0</v>
      </c>
      <c r="AR37" s="113" t="s">
        <v>230</v>
      </c>
      <c r="AS37" s="116"/>
    </row>
    <row r="38" spans="1:45" x14ac:dyDescent="0.25">
      <c r="A38" s="58">
        <v>35</v>
      </c>
      <c r="B38" s="110" t="s">
        <v>276</v>
      </c>
      <c r="C38" s="376">
        <v>10000</v>
      </c>
      <c r="D38" s="111"/>
      <c r="E38" s="111"/>
      <c r="F38" s="111"/>
      <c r="G38" s="111"/>
      <c r="H38" s="111"/>
      <c r="I38" s="111" t="s">
        <v>275</v>
      </c>
      <c r="J38" s="111"/>
      <c r="K38" s="111"/>
      <c r="L38" s="111"/>
      <c r="M38" s="111"/>
      <c r="N38" s="112"/>
      <c r="O38" s="112"/>
      <c r="P38" s="112"/>
      <c r="Q38" s="112"/>
      <c r="R38" s="112"/>
      <c r="S38" s="112"/>
      <c r="T38" s="112"/>
      <c r="U38" s="113" t="s">
        <v>234</v>
      </c>
      <c r="V38" s="113" t="s">
        <v>234</v>
      </c>
      <c r="W38" s="48"/>
      <c r="X38" s="113" t="s">
        <v>230</v>
      </c>
      <c r="Y38" s="114" t="s">
        <v>268</v>
      </c>
      <c r="Z38" s="113" t="s">
        <v>234</v>
      </c>
      <c r="AA38" s="113"/>
      <c r="AB38" s="113" t="s">
        <v>234</v>
      </c>
      <c r="AC38" s="113" t="s">
        <v>234</v>
      </c>
      <c r="AD38" s="113" t="s">
        <v>234</v>
      </c>
      <c r="AE38" s="113" t="s">
        <v>234</v>
      </c>
      <c r="AF38" s="113" t="s">
        <v>234</v>
      </c>
      <c r="AG38" s="113" t="s">
        <v>234</v>
      </c>
      <c r="AH38" s="48" t="s">
        <v>234</v>
      </c>
      <c r="AI38" s="115"/>
      <c r="AJ38" s="113" t="s">
        <v>234</v>
      </c>
      <c r="AK38" s="113" t="s">
        <v>234</v>
      </c>
      <c r="AL38" s="113" t="s">
        <v>234</v>
      </c>
      <c r="AM38" s="113" t="s">
        <v>234</v>
      </c>
      <c r="AN38" s="113" t="s">
        <v>234</v>
      </c>
      <c r="AO38" s="113" t="s">
        <v>234</v>
      </c>
      <c r="AP38" s="113" t="s">
        <v>234</v>
      </c>
      <c r="AQ38" s="113">
        <v>0</v>
      </c>
      <c r="AR38" s="113" t="s">
        <v>230</v>
      </c>
      <c r="AS38" s="116"/>
    </row>
    <row r="39" spans="1:45" x14ac:dyDescent="0.25">
      <c r="A39" s="109">
        <v>36</v>
      </c>
      <c r="B39" s="110" t="s">
        <v>652</v>
      </c>
      <c r="C39" s="376">
        <v>10000</v>
      </c>
      <c r="D39" s="111">
        <v>2016</v>
      </c>
      <c r="E39" s="111"/>
      <c r="F39" s="111"/>
      <c r="G39" s="111"/>
      <c r="H39" s="111"/>
      <c r="I39" s="111" t="s">
        <v>275</v>
      </c>
      <c r="J39" s="111"/>
      <c r="K39" s="111"/>
      <c r="L39" s="111"/>
      <c r="M39" s="111"/>
      <c r="N39" s="112"/>
      <c r="O39" s="112"/>
      <c r="P39" s="112"/>
      <c r="Q39" s="112"/>
      <c r="R39" s="112"/>
      <c r="S39" s="112"/>
      <c r="T39" s="112"/>
      <c r="U39" s="113"/>
      <c r="V39" s="113"/>
      <c r="W39" s="48"/>
      <c r="X39" s="113"/>
      <c r="Y39" s="114"/>
      <c r="Z39" s="113"/>
      <c r="AA39" s="113"/>
      <c r="AB39" s="113"/>
      <c r="AC39" s="113"/>
      <c r="AD39" s="113"/>
      <c r="AE39" s="113"/>
      <c r="AF39" s="113"/>
      <c r="AG39" s="113"/>
      <c r="AH39" s="48"/>
      <c r="AI39" s="115"/>
      <c r="AJ39" s="113"/>
      <c r="AK39" s="113"/>
      <c r="AL39" s="113"/>
      <c r="AM39" s="113"/>
      <c r="AN39" s="113"/>
      <c r="AO39" s="113"/>
      <c r="AP39" s="113"/>
      <c r="AQ39" s="113"/>
      <c r="AR39" s="113"/>
      <c r="AS39" s="116"/>
    </row>
    <row r="40" spans="1:45" x14ac:dyDescent="0.25">
      <c r="A40" s="58">
        <v>37</v>
      </c>
      <c r="B40" s="112" t="s">
        <v>1184</v>
      </c>
      <c r="C40" s="373">
        <v>1442419.07</v>
      </c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115"/>
      <c r="AJ40" s="48"/>
      <c r="AK40" s="48"/>
      <c r="AL40" s="48"/>
      <c r="AM40" s="48"/>
      <c r="AN40" s="48"/>
      <c r="AO40" s="48"/>
      <c r="AP40" s="48"/>
      <c r="AQ40" s="48"/>
      <c r="AR40" s="48"/>
      <c r="AS40" s="116"/>
    </row>
    <row r="41" spans="1:45" x14ac:dyDescent="0.25">
      <c r="A41" s="109">
        <v>38</v>
      </c>
      <c r="B41" s="112" t="s">
        <v>1185</v>
      </c>
      <c r="C41" s="373">
        <v>107401.22</v>
      </c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115"/>
      <c r="AJ41" s="48"/>
      <c r="AK41" s="48"/>
      <c r="AL41" s="48"/>
      <c r="AM41" s="48"/>
      <c r="AN41" s="48"/>
      <c r="AO41" s="48"/>
      <c r="AP41" s="48"/>
      <c r="AQ41" s="48"/>
      <c r="AR41" s="48"/>
      <c r="AS41" s="116"/>
    </row>
    <row r="42" spans="1:45" x14ac:dyDescent="0.25">
      <c r="A42" s="58">
        <v>39</v>
      </c>
      <c r="B42" s="112" t="s">
        <v>1186</v>
      </c>
      <c r="C42" s="373">
        <v>143444.59</v>
      </c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115"/>
      <c r="AJ42" s="48"/>
      <c r="AK42" s="48"/>
      <c r="AL42" s="48"/>
      <c r="AM42" s="48"/>
      <c r="AN42" s="48"/>
      <c r="AO42" s="48"/>
      <c r="AP42" s="48"/>
      <c r="AQ42" s="48"/>
      <c r="AR42" s="48"/>
      <c r="AS42" s="116"/>
    </row>
    <row r="43" spans="1:45" x14ac:dyDescent="0.25">
      <c r="A43" s="109">
        <v>40</v>
      </c>
      <c r="B43" s="112" t="s">
        <v>1187</v>
      </c>
      <c r="C43" s="373">
        <v>13948.19</v>
      </c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115"/>
      <c r="AJ43" s="48"/>
      <c r="AK43" s="48"/>
      <c r="AL43" s="48"/>
      <c r="AM43" s="48"/>
      <c r="AN43" s="48"/>
      <c r="AO43" s="48"/>
      <c r="AP43" s="48"/>
      <c r="AQ43" s="48"/>
      <c r="AR43" s="48"/>
      <c r="AS43" s="116"/>
    </row>
    <row r="44" spans="1:45" x14ac:dyDescent="0.25">
      <c r="A44" s="58">
        <v>41</v>
      </c>
      <c r="B44" s="112" t="s">
        <v>1188</v>
      </c>
      <c r="C44" s="373">
        <v>1135894.8999999999</v>
      </c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115"/>
      <c r="AJ44" s="48"/>
      <c r="AK44" s="48"/>
      <c r="AL44" s="48"/>
      <c r="AM44" s="48"/>
      <c r="AN44" s="48"/>
      <c r="AO44" s="48"/>
      <c r="AP44" s="48"/>
      <c r="AQ44" s="48"/>
      <c r="AR44" s="48"/>
      <c r="AS44" s="116"/>
    </row>
    <row r="45" spans="1:45" x14ac:dyDescent="0.25">
      <c r="A45" s="109">
        <v>42</v>
      </c>
      <c r="B45" s="112" t="s">
        <v>1189</v>
      </c>
      <c r="C45" s="373">
        <v>291465.02</v>
      </c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115"/>
      <c r="AJ45" s="48"/>
      <c r="AK45" s="48"/>
      <c r="AL45" s="48"/>
      <c r="AM45" s="48"/>
      <c r="AN45" s="48"/>
      <c r="AO45" s="48"/>
      <c r="AP45" s="48"/>
      <c r="AQ45" s="48"/>
      <c r="AR45" s="48"/>
      <c r="AS45" s="116"/>
    </row>
    <row r="46" spans="1:45" x14ac:dyDescent="0.25">
      <c r="A46" s="58">
        <v>43</v>
      </c>
      <c r="B46" s="112" t="s">
        <v>1190</v>
      </c>
      <c r="C46" s="373">
        <f>17*20000</f>
        <v>340000</v>
      </c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115"/>
      <c r="AJ46" s="48"/>
      <c r="AK46" s="48"/>
      <c r="AL46" s="48"/>
      <c r="AM46" s="48"/>
      <c r="AN46" s="48"/>
      <c r="AO46" s="48"/>
      <c r="AP46" s="48"/>
      <c r="AQ46" s="48"/>
      <c r="AR46" s="48"/>
      <c r="AS46" s="116"/>
    </row>
    <row r="47" spans="1:45" x14ac:dyDescent="0.25">
      <c r="A47" s="109">
        <v>44</v>
      </c>
      <c r="B47" s="112" t="s">
        <v>1191</v>
      </c>
      <c r="C47" s="373">
        <v>135592.49</v>
      </c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115"/>
      <c r="AJ47" s="48"/>
      <c r="AK47" s="48"/>
      <c r="AL47" s="48"/>
      <c r="AM47" s="48"/>
      <c r="AN47" s="48"/>
      <c r="AO47" s="48"/>
      <c r="AP47" s="48"/>
      <c r="AQ47" s="48"/>
      <c r="AR47" s="48"/>
      <c r="AS47" s="116"/>
    </row>
    <row r="48" spans="1:45" x14ac:dyDescent="0.25">
      <c r="A48" s="58">
        <v>45</v>
      </c>
      <c r="B48" s="112" t="s">
        <v>1192</v>
      </c>
      <c r="C48" s="373">
        <v>55000</v>
      </c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115"/>
      <c r="AJ48" s="48"/>
      <c r="AK48" s="48"/>
      <c r="AL48" s="48"/>
      <c r="AM48" s="48"/>
      <c r="AN48" s="48"/>
      <c r="AO48" s="48"/>
      <c r="AP48" s="48"/>
      <c r="AQ48" s="48"/>
      <c r="AR48" s="48"/>
      <c r="AS48" s="116"/>
    </row>
    <row r="49" spans="1:45" x14ac:dyDescent="0.25">
      <c r="A49" s="109">
        <v>46</v>
      </c>
      <c r="B49" s="112" t="s">
        <v>1193</v>
      </c>
      <c r="C49" s="373">
        <v>88780.7</v>
      </c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115"/>
      <c r="AJ49" s="48"/>
      <c r="AK49" s="48"/>
      <c r="AL49" s="48"/>
      <c r="AM49" s="48"/>
      <c r="AN49" s="48"/>
      <c r="AO49" s="48"/>
      <c r="AP49" s="48"/>
      <c r="AQ49" s="48"/>
      <c r="AR49" s="48"/>
      <c r="AS49" s="116"/>
    </row>
    <row r="50" spans="1:45" x14ac:dyDescent="0.25">
      <c r="A50" s="58">
        <v>47</v>
      </c>
      <c r="B50" s="112" t="s">
        <v>1194</v>
      </c>
      <c r="C50" s="373">
        <v>19474.439999999999</v>
      </c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115"/>
      <c r="AJ50" s="48"/>
      <c r="AK50" s="48"/>
      <c r="AL50" s="48"/>
      <c r="AM50" s="48"/>
      <c r="AN50" s="48"/>
      <c r="AO50" s="48"/>
      <c r="AP50" s="48"/>
      <c r="AQ50" s="48"/>
      <c r="AR50" s="48"/>
      <c r="AS50" s="116"/>
    </row>
    <row r="51" spans="1:45" x14ac:dyDescent="0.25">
      <c r="A51" s="109">
        <v>48</v>
      </c>
      <c r="B51" s="112" t="s">
        <v>1195</v>
      </c>
      <c r="C51" s="373">
        <v>270130.39</v>
      </c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115"/>
      <c r="AJ51" s="48"/>
      <c r="AK51" s="48"/>
      <c r="AL51" s="48"/>
      <c r="AM51" s="48"/>
      <c r="AN51" s="48"/>
      <c r="AO51" s="48"/>
      <c r="AP51" s="48"/>
      <c r="AQ51" s="48"/>
      <c r="AR51" s="48"/>
      <c r="AS51" s="116"/>
    </row>
    <row r="52" spans="1:45" x14ac:dyDescent="0.25">
      <c r="A52" s="58">
        <v>49</v>
      </c>
      <c r="B52" s="112" t="s">
        <v>1196</v>
      </c>
      <c r="C52" s="373">
        <v>109203.8</v>
      </c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115"/>
      <c r="AJ52" s="48"/>
      <c r="AK52" s="48"/>
      <c r="AL52" s="48"/>
      <c r="AM52" s="48"/>
      <c r="AN52" s="48"/>
      <c r="AO52" s="48"/>
      <c r="AP52" s="48"/>
      <c r="AQ52" s="48"/>
      <c r="AR52" s="48"/>
      <c r="AS52" s="116"/>
    </row>
    <row r="53" spans="1:45" x14ac:dyDescent="0.25">
      <c r="A53" s="109">
        <v>50</v>
      </c>
      <c r="B53" s="112" t="s">
        <v>1197</v>
      </c>
      <c r="C53" s="373">
        <v>61328.39</v>
      </c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115"/>
      <c r="AJ53" s="48"/>
      <c r="AK53" s="48"/>
      <c r="AL53" s="48"/>
      <c r="AM53" s="48"/>
      <c r="AN53" s="48"/>
      <c r="AO53" s="48"/>
      <c r="AP53" s="48"/>
      <c r="AQ53" s="48"/>
      <c r="AR53" s="48"/>
      <c r="AS53" s="116"/>
    </row>
    <row r="54" spans="1:45" x14ac:dyDescent="0.25">
      <c r="A54" s="58">
        <v>51</v>
      </c>
      <c r="B54" s="112" t="s">
        <v>1198</v>
      </c>
      <c r="C54" s="373">
        <v>33000</v>
      </c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115"/>
      <c r="AJ54" s="48"/>
      <c r="AK54" s="48"/>
      <c r="AL54" s="48"/>
      <c r="AM54" s="48"/>
      <c r="AN54" s="48"/>
      <c r="AO54" s="48"/>
      <c r="AP54" s="48"/>
      <c r="AQ54" s="48"/>
      <c r="AR54" s="48"/>
      <c r="AS54" s="116"/>
    </row>
    <row r="55" spans="1:45" x14ac:dyDescent="0.25">
      <c r="A55" s="109">
        <v>52</v>
      </c>
      <c r="B55" s="112" t="s">
        <v>1199</v>
      </c>
      <c r="C55" s="373">
        <v>49500</v>
      </c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115"/>
      <c r="AJ55" s="48"/>
      <c r="AK55" s="48"/>
      <c r="AL55" s="48"/>
      <c r="AM55" s="48"/>
      <c r="AN55" s="48"/>
      <c r="AO55" s="48"/>
      <c r="AP55" s="48"/>
      <c r="AQ55" s="48"/>
      <c r="AR55" s="48"/>
      <c r="AS55" s="116"/>
    </row>
  </sheetData>
  <mergeCells count="26">
    <mergeCell ref="H2:H3"/>
    <mergeCell ref="A2:A3"/>
    <mergeCell ref="B2:B3"/>
    <mergeCell ref="C2:C3"/>
    <mergeCell ref="D2:D3"/>
    <mergeCell ref="AB2:AD2"/>
    <mergeCell ref="I2:N2"/>
    <mergeCell ref="O2:O3"/>
    <mergeCell ref="P2:P3"/>
    <mergeCell ref="Q2:Q3"/>
    <mergeCell ref="R2:R3"/>
    <mergeCell ref="S2:S3"/>
    <mergeCell ref="T2:T3"/>
    <mergeCell ref="U2:U3"/>
    <mergeCell ref="V2:W2"/>
    <mergeCell ref="X2:Y2"/>
    <mergeCell ref="Z2:AA2"/>
    <mergeCell ref="AR2:AR3"/>
    <mergeCell ref="AS2:AS3"/>
    <mergeCell ref="AI4:AI5"/>
    <mergeCell ref="AE2:AE3"/>
    <mergeCell ref="AF2:AF3"/>
    <mergeCell ref="AG2:AG3"/>
    <mergeCell ref="AH2:AH3"/>
    <mergeCell ref="AI2:AI3"/>
    <mergeCell ref="AJ2:AQ2"/>
  </mergeCells>
  <conditionalFormatting sqref="C2 C4:C1048576">
    <cfRule type="cellIs" dxfId="2" priority="1" stopIfTrue="1" operator="equal">
      <formula>0</formula>
    </cfRule>
  </conditionalFormatting>
  <pageMargins left="0.70826771653543308" right="0.70826771653543308" top="1.1417322834645671" bottom="1.1417322834645671" header="0.74803149606299213" footer="0.74803149606299213"/>
  <pageSetup paperSize="9" scale="64" fitToWidth="0" fitToHeight="0" orientation="landscape" verticalDpi="0" r:id="rId1"/>
  <headerFooter alignWithMargins="0"/>
  <colBreaks count="1" manualBreakCount="1">
    <brk id="10" min="1" max="1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X44"/>
  <sheetViews>
    <sheetView workbookViewId="0"/>
  </sheetViews>
  <sheetFormatPr defaultColWidth="9" defaultRowHeight="14.25" x14ac:dyDescent="0.2"/>
  <cols>
    <col min="1" max="1" width="3.625" style="125" bestFit="1" customWidth="1"/>
    <col min="2" max="2" width="44.125" style="125" customWidth="1"/>
    <col min="3" max="3" width="8.875"/>
    <col min="4" max="4" width="11.875" customWidth="1"/>
    <col min="5" max="5" width="9.375" customWidth="1"/>
    <col min="6" max="6" width="8.875"/>
    <col min="7" max="7" width="16.5" customWidth="1"/>
    <col min="8" max="8" width="8.875"/>
    <col min="9" max="9" width="13.875" customWidth="1"/>
    <col min="10" max="10" width="9.25" customWidth="1"/>
    <col min="11" max="11" width="20.75" customWidth="1"/>
    <col min="12" max="12" width="8.875"/>
    <col min="13" max="14" width="15" customWidth="1"/>
    <col min="15" max="15" width="14.875" customWidth="1"/>
    <col min="16" max="19" width="15" customWidth="1"/>
    <col min="20" max="20" width="10" customWidth="1"/>
    <col min="21" max="21" width="15" customWidth="1"/>
    <col min="22" max="22" width="8.875"/>
    <col min="23" max="23" width="16.25" customWidth="1"/>
    <col min="24" max="24" width="10" customWidth="1"/>
    <col min="25" max="16384" width="9" style="125"/>
  </cols>
  <sheetData>
    <row r="1" spans="1:24" ht="15" thickBot="1" x14ac:dyDescent="0.25">
      <c r="C1" s="406" t="s">
        <v>659</v>
      </c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8"/>
      <c r="O1" s="126"/>
      <c r="P1" s="409" t="s">
        <v>205</v>
      </c>
      <c r="Q1" s="410"/>
      <c r="R1" s="410"/>
      <c r="S1" s="410"/>
      <c r="T1" s="410"/>
      <c r="U1" s="410"/>
      <c r="V1" s="410"/>
      <c r="W1" s="410"/>
      <c r="X1" s="411"/>
    </row>
    <row r="2" spans="1:24" s="18" customFormat="1" ht="12.75" thickBot="1" x14ac:dyDescent="0.25">
      <c r="A2" s="415" t="s">
        <v>181</v>
      </c>
      <c r="B2" s="415" t="s">
        <v>182</v>
      </c>
      <c r="C2" s="417" t="s">
        <v>195</v>
      </c>
      <c r="D2" s="417" t="s">
        <v>196</v>
      </c>
      <c r="E2" s="417"/>
      <c r="F2" s="417" t="s">
        <v>197</v>
      </c>
      <c r="G2" s="417"/>
      <c r="H2" s="403" t="s">
        <v>198</v>
      </c>
      <c r="I2" s="403"/>
      <c r="J2" s="403" t="s">
        <v>199</v>
      </c>
      <c r="K2" s="403"/>
      <c r="L2" s="403"/>
      <c r="M2" s="403" t="s">
        <v>200</v>
      </c>
      <c r="N2" s="403" t="s">
        <v>201</v>
      </c>
      <c r="O2" s="405" t="s">
        <v>202</v>
      </c>
      <c r="P2" s="412"/>
      <c r="Q2" s="413"/>
      <c r="R2" s="413"/>
      <c r="S2" s="413"/>
      <c r="T2" s="413"/>
      <c r="U2" s="413"/>
      <c r="V2" s="413"/>
      <c r="W2" s="413"/>
      <c r="X2" s="414"/>
    </row>
    <row r="3" spans="1:24" s="18" customFormat="1" ht="53.25" customHeight="1" thickBot="1" x14ac:dyDescent="0.25">
      <c r="A3" s="416"/>
      <c r="B3" s="416"/>
      <c r="C3" s="418"/>
      <c r="D3" s="21" t="s">
        <v>213</v>
      </c>
      <c r="E3" s="21" t="s">
        <v>214</v>
      </c>
      <c r="F3" s="20" t="s">
        <v>215</v>
      </c>
      <c r="G3" s="20" t="s">
        <v>216</v>
      </c>
      <c r="H3" s="20" t="s">
        <v>217</v>
      </c>
      <c r="I3" s="20" t="s">
        <v>218</v>
      </c>
      <c r="J3" s="21" t="s">
        <v>219</v>
      </c>
      <c r="K3" s="21" t="s">
        <v>220</v>
      </c>
      <c r="L3" s="21" t="s">
        <v>221</v>
      </c>
      <c r="M3" s="404"/>
      <c r="N3" s="404"/>
      <c r="O3" s="404"/>
      <c r="P3" s="124" t="s">
        <v>222</v>
      </c>
      <c r="Q3" s="124" t="s">
        <v>223</v>
      </c>
      <c r="R3" s="124" t="s">
        <v>224</v>
      </c>
      <c r="S3" s="124" t="s">
        <v>225</v>
      </c>
      <c r="T3" s="124" t="s">
        <v>219</v>
      </c>
      <c r="U3" s="124" t="s">
        <v>226</v>
      </c>
      <c r="V3" s="124" t="s">
        <v>227</v>
      </c>
      <c r="W3" s="124" t="s">
        <v>228</v>
      </c>
      <c r="X3" s="127" t="s">
        <v>206</v>
      </c>
    </row>
    <row r="4" spans="1:24" s="29" customFormat="1" ht="15" thickTop="1" x14ac:dyDescent="0.2">
      <c r="A4" s="22">
        <v>1</v>
      </c>
      <c r="B4" s="128" t="s">
        <v>19</v>
      </c>
      <c r="C4" s="27" t="s">
        <v>230</v>
      </c>
      <c r="D4" s="26" t="s">
        <v>230</v>
      </c>
      <c r="E4" s="26" t="s">
        <v>232</v>
      </c>
      <c r="F4" s="26" t="s">
        <v>230</v>
      </c>
      <c r="G4" s="26" t="s">
        <v>233</v>
      </c>
      <c r="H4" s="26" t="s">
        <v>234</v>
      </c>
      <c r="I4" s="26"/>
      <c r="J4" s="26" t="s">
        <v>234</v>
      </c>
      <c r="K4" s="26" t="s">
        <v>234</v>
      </c>
      <c r="L4" s="26" t="s">
        <v>234</v>
      </c>
      <c r="M4" s="26" t="s">
        <v>230</v>
      </c>
      <c r="N4" s="26" t="s">
        <v>230</v>
      </c>
      <c r="O4" s="26" t="s">
        <v>234</v>
      </c>
      <c r="P4" s="26" t="s">
        <v>230</v>
      </c>
      <c r="Q4" s="26" t="s">
        <v>234</v>
      </c>
      <c r="R4" s="26" t="s">
        <v>230</v>
      </c>
      <c r="S4" s="26" t="s">
        <v>234</v>
      </c>
      <c r="T4" s="26" t="s">
        <v>234</v>
      </c>
      <c r="U4" s="26" t="s">
        <v>230</v>
      </c>
      <c r="V4" s="26" t="s">
        <v>234</v>
      </c>
      <c r="W4" s="26">
        <v>3</v>
      </c>
      <c r="X4" s="26" t="s">
        <v>234</v>
      </c>
    </row>
    <row r="5" spans="1:24" s="29" customFormat="1" x14ac:dyDescent="0.2">
      <c r="A5" s="30">
        <v>2</v>
      </c>
      <c r="B5" s="128" t="s">
        <v>22</v>
      </c>
      <c r="C5" s="35" t="s">
        <v>230</v>
      </c>
      <c r="D5" s="34" t="s">
        <v>230</v>
      </c>
      <c r="E5" s="34" t="s">
        <v>232</v>
      </c>
      <c r="F5" s="34" t="s">
        <v>230</v>
      </c>
      <c r="G5" s="34" t="s">
        <v>233</v>
      </c>
      <c r="H5" s="34" t="s">
        <v>234</v>
      </c>
      <c r="I5" s="34"/>
      <c r="J5" s="34" t="s">
        <v>234</v>
      </c>
      <c r="K5" s="34" t="s">
        <v>234</v>
      </c>
      <c r="L5" s="34" t="s">
        <v>234</v>
      </c>
      <c r="M5" s="34" t="s">
        <v>230</v>
      </c>
      <c r="N5" s="34" t="s">
        <v>230</v>
      </c>
      <c r="O5" s="34" t="s">
        <v>234</v>
      </c>
      <c r="P5" s="34" t="s">
        <v>230</v>
      </c>
      <c r="Q5" s="34" t="s">
        <v>234</v>
      </c>
      <c r="R5" s="34" t="s">
        <v>234</v>
      </c>
      <c r="S5" s="34" t="s">
        <v>234</v>
      </c>
      <c r="T5" s="34" t="s">
        <v>234</v>
      </c>
      <c r="U5" s="34" t="s">
        <v>230</v>
      </c>
      <c r="V5" s="34" t="s">
        <v>234</v>
      </c>
      <c r="W5" s="34">
        <v>2</v>
      </c>
      <c r="X5" s="34" t="s">
        <v>234</v>
      </c>
    </row>
    <row r="6" spans="1:24" s="29" customFormat="1" x14ac:dyDescent="0.2">
      <c r="A6" s="30">
        <v>3</v>
      </c>
      <c r="B6" s="128" t="s">
        <v>24</v>
      </c>
      <c r="C6" s="35" t="s">
        <v>230</v>
      </c>
      <c r="D6" s="34" t="s">
        <v>230</v>
      </c>
      <c r="E6" s="34" t="s">
        <v>232</v>
      </c>
      <c r="F6" s="34" t="s">
        <v>230</v>
      </c>
      <c r="G6" s="34" t="s">
        <v>236</v>
      </c>
      <c r="H6" s="34" t="s">
        <v>234</v>
      </c>
      <c r="I6" s="34"/>
      <c r="J6" s="34" t="s">
        <v>234</v>
      </c>
      <c r="K6" s="34" t="s">
        <v>234</v>
      </c>
      <c r="L6" s="34" t="s">
        <v>234</v>
      </c>
      <c r="M6" s="34" t="s">
        <v>230</v>
      </c>
      <c r="N6" s="34" t="s">
        <v>230</v>
      </c>
      <c r="O6" s="34" t="s">
        <v>234</v>
      </c>
      <c r="P6" s="34" t="s">
        <v>234</v>
      </c>
      <c r="Q6" s="34" t="s">
        <v>234</v>
      </c>
      <c r="R6" s="34" t="s">
        <v>234</v>
      </c>
      <c r="S6" s="34" t="s">
        <v>234</v>
      </c>
      <c r="T6" s="34" t="s">
        <v>234</v>
      </c>
      <c r="U6" s="34" t="s">
        <v>234</v>
      </c>
      <c r="V6" s="34" t="s">
        <v>234</v>
      </c>
      <c r="W6" s="34">
        <v>2</v>
      </c>
      <c r="X6" s="34" t="s">
        <v>234</v>
      </c>
    </row>
    <row r="7" spans="1:24" s="29" customFormat="1" x14ac:dyDescent="0.2">
      <c r="A7" s="30">
        <v>4</v>
      </c>
      <c r="B7" s="128" t="s">
        <v>26</v>
      </c>
      <c r="C7" s="35" t="s">
        <v>230</v>
      </c>
      <c r="D7" s="34" t="s">
        <v>230</v>
      </c>
      <c r="E7" s="34" t="s">
        <v>232</v>
      </c>
      <c r="F7" s="34" t="s">
        <v>230</v>
      </c>
      <c r="G7" s="34" t="s">
        <v>236</v>
      </c>
      <c r="H7" s="34" t="s">
        <v>234</v>
      </c>
      <c r="I7" s="34"/>
      <c r="J7" s="34" t="s">
        <v>234</v>
      </c>
      <c r="K7" s="34" t="s">
        <v>234</v>
      </c>
      <c r="L7" s="34" t="s">
        <v>234</v>
      </c>
      <c r="M7" s="34" t="s">
        <v>230</v>
      </c>
      <c r="N7" s="34" t="s">
        <v>234</v>
      </c>
      <c r="O7" s="34" t="s">
        <v>234</v>
      </c>
      <c r="P7" s="34" t="s">
        <v>230</v>
      </c>
      <c r="Q7" s="34" t="s">
        <v>234</v>
      </c>
      <c r="R7" s="34" t="s">
        <v>234</v>
      </c>
      <c r="S7" s="34" t="s">
        <v>234</v>
      </c>
      <c r="T7" s="34" t="s">
        <v>234</v>
      </c>
      <c r="U7" s="34" t="s">
        <v>234</v>
      </c>
      <c r="V7" s="34" t="s">
        <v>234</v>
      </c>
      <c r="W7" s="34">
        <v>2</v>
      </c>
      <c r="X7" s="34" t="s">
        <v>234</v>
      </c>
    </row>
    <row r="8" spans="1:24" s="29" customFormat="1" x14ac:dyDescent="0.2">
      <c r="A8" s="30">
        <v>5</v>
      </c>
      <c r="B8" s="128" t="s">
        <v>237</v>
      </c>
      <c r="C8" s="35" t="s">
        <v>230</v>
      </c>
      <c r="D8" s="34" t="s">
        <v>230</v>
      </c>
      <c r="E8" s="34" t="s">
        <v>238</v>
      </c>
      <c r="F8" s="34" t="s">
        <v>230</v>
      </c>
      <c r="G8" s="34" t="s">
        <v>239</v>
      </c>
      <c r="H8" s="34" t="s">
        <v>234</v>
      </c>
      <c r="I8" s="34"/>
      <c r="J8" s="34" t="s">
        <v>234</v>
      </c>
      <c r="K8" s="34" t="s">
        <v>234</v>
      </c>
      <c r="L8" s="34" t="s">
        <v>234</v>
      </c>
      <c r="M8" s="34" t="s">
        <v>230</v>
      </c>
      <c r="N8" s="34" t="s">
        <v>234</v>
      </c>
      <c r="O8" s="34" t="s">
        <v>234</v>
      </c>
      <c r="P8" s="34" t="s">
        <v>234</v>
      </c>
      <c r="Q8" s="34" t="s">
        <v>234</v>
      </c>
      <c r="R8" s="34" t="s">
        <v>234</v>
      </c>
      <c r="S8" s="34" t="s">
        <v>234</v>
      </c>
      <c r="T8" s="34" t="s">
        <v>234</v>
      </c>
      <c r="U8" s="34" t="s">
        <v>234</v>
      </c>
      <c r="V8" s="34" t="s">
        <v>234</v>
      </c>
      <c r="W8" s="34">
        <v>2</v>
      </c>
      <c r="X8" s="34" t="s">
        <v>234</v>
      </c>
    </row>
    <row r="9" spans="1:24" s="29" customFormat="1" ht="28.5" x14ac:dyDescent="0.2">
      <c r="A9" s="30">
        <v>6</v>
      </c>
      <c r="B9" s="128" t="s">
        <v>240</v>
      </c>
      <c r="C9" s="35" t="s">
        <v>230</v>
      </c>
      <c r="D9" s="34" t="s">
        <v>230</v>
      </c>
      <c r="E9" s="34" t="s">
        <v>238</v>
      </c>
      <c r="F9" s="34" t="s">
        <v>230</v>
      </c>
      <c r="G9" s="34" t="s">
        <v>239</v>
      </c>
      <c r="H9" s="34" t="s">
        <v>234</v>
      </c>
      <c r="I9" s="34"/>
      <c r="J9" s="34" t="s">
        <v>234</v>
      </c>
      <c r="K9" s="34" t="s">
        <v>234</v>
      </c>
      <c r="L9" s="34" t="s">
        <v>234</v>
      </c>
      <c r="M9" s="34" t="s">
        <v>230</v>
      </c>
      <c r="N9" s="34" t="s">
        <v>234</v>
      </c>
      <c r="O9" s="34" t="s">
        <v>234</v>
      </c>
      <c r="P9" s="34" t="s">
        <v>234</v>
      </c>
      <c r="Q9" s="34" t="s">
        <v>234</v>
      </c>
      <c r="R9" s="34" t="s">
        <v>234</v>
      </c>
      <c r="S9" s="34" t="s">
        <v>234</v>
      </c>
      <c r="T9" s="34" t="s">
        <v>234</v>
      </c>
      <c r="U9" s="34" t="s">
        <v>234</v>
      </c>
      <c r="V9" s="34" t="s">
        <v>234</v>
      </c>
      <c r="W9" s="34">
        <v>2</v>
      </c>
      <c r="X9" s="34" t="s">
        <v>234</v>
      </c>
    </row>
    <row r="10" spans="1:24" s="29" customFormat="1" x14ac:dyDescent="0.2">
      <c r="A10" s="30">
        <v>7</v>
      </c>
      <c r="B10" s="129" t="s">
        <v>30</v>
      </c>
      <c r="C10" s="35" t="s">
        <v>230</v>
      </c>
      <c r="D10" s="34" t="s">
        <v>230</v>
      </c>
      <c r="E10" s="34" t="s">
        <v>238</v>
      </c>
      <c r="F10" s="34" t="s">
        <v>234</v>
      </c>
      <c r="G10" s="34" t="s">
        <v>236</v>
      </c>
      <c r="H10" s="34" t="s">
        <v>234</v>
      </c>
      <c r="I10" s="34"/>
      <c r="J10" s="34" t="s">
        <v>234</v>
      </c>
      <c r="K10" s="34" t="s">
        <v>234</v>
      </c>
      <c r="L10" s="34" t="s">
        <v>234</v>
      </c>
      <c r="M10" s="34" t="s">
        <v>230</v>
      </c>
      <c r="N10" s="34" t="s">
        <v>234</v>
      </c>
      <c r="O10" s="34" t="s">
        <v>234</v>
      </c>
      <c r="P10" s="34" t="s">
        <v>230</v>
      </c>
      <c r="Q10" s="34" t="s">
        <v>234</v>
      </c>
      <c r="R10" s="34" t="s">
        <v>234</v>
      </c>
      <c r="S10" s="34" t="s">
        <v>234</v>
      </c>
      <c r="T10" s="34" t="s">
        <v>234</v>
      </c>
      <c r="U10" s="34" t="s">
        <v>234</v>
      </c>
      <c r="V10" s="34" t="s">
        <v>234</v>
      </c>
      <c r="W10" s="34">
        <v>2</v>
      </c>
      <c r="X10" s="34" t="s">
        <v>234</v>
      </c>
    </row>
    <row r="11" spans="1:24" s="29" customFormat="1" x14ac:dyDescent="0.2">
      <c r="A11" s="30">
        <v>8</v>
      </c>
      <c r="B11" s="128" t="s">
        <v>241</v>
      </c>
      <c r="C11" s="130" t="s">
        <v>230</v>
      </c>
      <c r="D11" s="30" t="s">
        <v>230</v>
      </c>
      <c r="E11" s="30" t="s">
        <v>238</v>
      </c>
      <c r="F11" s="30" t="s">
        <v>230</v>
      </c>
      <c r="G11" s="34" t="s">
        <v>239</v>
      </c>
      <c r="H11" s="30" t="s">
        <v>234</v>
      </c>
      <c r="I11" s="30"/>
      <c r="J11" s="30" t="s">
        <v>234</v>
      </c>
      <c r="K11" s="30" t="s">
        <v>234</v>
      </c>
      <c r="L11" s="30" t="s">
        <v>234</v>
      </c>
      <c r="M11" s="30" t="s">
        <v>230</v>
      </c>
      <c r="N11" s="30" t="s">
        <v>234</v>
      </c>
      <c r="O11" s="30" t="s">
        <v>234</v>
      </c>
      <c r="P11" s="30" t="s">
        <v>234</v>
      </c>
      <c r="Q11" s="30" t="s">
        <v>234</v>
      </c>
      <c r="R11" s="30" t="s">
        <v>234</v>
      </c>
      <c r="S11" s="30" t="s">
        <v>234</v>
      </c>
      <c r="T11" s="30" t="s">
        <v>234</v>
      </c>
      <c r="U11" s="30" t="s">
        <v>234</v>
      </c>
      <c r="V11" s="30" t="s">
        <v>234</v>
      </c>
      <c r="W11" s="30">
        <v>2</v>
      </c>
      <c r="X11" s="30" t="s">
        <v>234</v>
      </c>
    </row>
    <row r="12" spans="1:24" s="29" customFormat="1" x14ac:dyDescent="0.2">
      <c r="A12" s="30">
        <v>9</v>
      </c>
      <c r="B12" s="129" t="s">
        <v>242</v>
      </c>
      <c r="C12" s="130" t="s">
        <v>230</v>
      </c>
      <c r="D12" s="30" t="s">
        <v>230</v>
      </c>
      <c r="E12" s="30" t="s">
        <v>232</v>
      </c>
      <c r="F12" s="30" t="s">
        <v>230</v>
      </c>
      <c r="G12" s="34" t="s">
        <v>233</v>
      </c>
      <c r="H12" s="30" t="s">
        <v>234</v>
      </c>
      <c r="I12" s="30"/>
      <c r="J12" s="30" t="s">
        <v>234</v>
      </c>
      <c r="K12" s="30" t="s">
        <v>234</v>
      </c>
      <c r="L12" s="30" t="s">
        <v>234</v>
      </c>
      <c r="M12" s="30" t="s">
        <v>234</v>
      </c>
      <c r="N12" s="30" t="s">
        <v>234</v>
      </c>
      <c r="O12" s="30" t="s">
        <v>234</v>
      </c>
      <c r="P12" s="30" t="s">
        <v>234</v>
      </c>
      <c r="Q12" s="30" t="s">
        <v>234</v>
      </c>
      <c r="R12" s="30" t="s">
        <v>234</v>
      </c>
      <c r="S12" s="30" t="s">
        <v>234</v>
      </c>
      <c r="T12" s="30" t="s">
        <v>234</v>
      </c>
      <c r="U12" s="30" t="s">
        <v>234</v>
      </c>
      <c r="V12" s="30" t="s">
        <v>234</v>
      </c>
      <c r="W12" s="30">
        <v>2</v>
      </c>
      <c r="X12" s="30" t="s">
        <v>234</v>
      </c>
    </row>
    <row r="13" spans="1:24" s="29" customFormat="1" x14ac:dyDescent="0.2">
      <c r="A13" s="30">
        <v>10</v>
      </c>
      <c r="B13" s="129" t="s">
        <v>243</v>
      </c>
      <c r="C13" s="130" t="s">
        <v>230</v>
      </c>
      <c r="D13" s="30" t="s">
        <v>230</v>
      </c>
      <c r="E13" s="30" t="s">
        <v>232</v>
      </c>
      <c r="F13" s="30" t="s">
        <v>230</v>
      </c>
      <c r="G13" s="34" t="s">
        <v>233</v>
      </c>
      <c r="H13" s="30" t="s">
        <v>234</v>
      </c>
      <c r="I13" s="30"/>
      <c r="J13" s="30" t="s">
        <v>234</v>
      </c>
      <c r="K13" s="30" t="s">
        <v>234</v>
      </c>
      <c r="L13" s="30" t="s">
        <v>234</v>
      </c>
      <c r="M13" s="30" t="s">
        <v>234</v>
      </c>
      <c r="N13" s="30" t="s">
        <v>234</v>
      </c>
      <c r="O13" s="30" t="s">
        <v>234</v>
      </c>
      <c r="P13" s="30" t="s">
        <v>234</v>
      </c>
      <c r="Q13" s="30" t="s">
        <v>234</v>
      </c>
      <c r="R13" s="30" t="s">
        <v>234</v>
      </c>
      <c r="S13" s="30" t="s">
        <v>234</v>
      </c>
      <c r="T13" s="30" t="s">
        <v>234</v>
      </c>
      <c r="U13" s="30" t="s">
        <v>234</v>
      </c>
      <c r="V13" s="30" t="s">
        <v>234</v>
      </c>
      <c r="W13" s="30">
        <v>2</v>
      </c>
      <c r="X13" s="30" t="s">
        <v>234</v>
      </c>
    </row>
    <row r="14" spans="1:24" s="29" customFormat="1" x14ac:dyDescent="0.2">
      <c r="A14" s="30">
        <v>11</v>
      </c>
      <c r="B14" s="129" t="s">
        <v>244</v>
      </c>
      <c r="C14" s="130" t="s">
        <v>230</v>
      </c>
      <c r="D14" s="30" t="s">
        <v>230</v>
      </c>
      <c r="E14" s="30" t="s">
        <v>232</v>
      </c>
      <c r="F14" s="30" t="s">
        <v>230</v>
      </c>
      <c r="G14" s="34" t="s">
        <v>233</v>
      </c>
      <c r="H14" s="30" t="s">
        <v>234</v>
      </c>
      <c r="I14" s="30"/>
      <c r="J14" s="30" t="s">
        <v>234</v>
      </c>
      <c r="K14" s="30" t="s">
        <v>234</v>
      </c>
      <c r="L14" s="30" t="s">
        <v>234</v>
      </c>
      <c r="M14" s="30" t="s">
        <v>234</v>
      </c>
      <c r="N14" s="30" t="s">
        <v>234</v>
      </c>
      <c r="O14" s="30" t="s">
        <v>234</v>
      </c>
      <c r="P14" s="30" t="s">
        <v>234</v>
      </c>
      <c r="Q14" s="30" t="s">
        <v>234</v>
      </c>
      <c r="R14" s="30" t="s">
        <v>234</v>
      </c>
      <c r="S14" s="30" t="s">
        <v>234</v>
      </c>
      <c r="T14" s="30" t="s">
        <v>234</v>
      </c>
      <c r="U14" s="30" t="s">
        <v>234</v>
      </c>
      <c r="V14" s="30" t="s">
        <v>234</v>
      </c>
      <c r="W14" s="30">
        <v>2</v>
      </c>
      <c r="X14" s="30" t="s">
        <v>234</v>
      </c>
    </row>
    <row r="15" spans="1:24" s="29" customFormat="1" x14ac:dyDescent="0.2">
      <c r="A15" s="30">
        <v>12</v>
      </c>
      <c r="B15" s="129" t="s">
        <v>245</v>
      </c>
      <c r="C15" s="130" t="s">
        <v>230</v>
      </c>
      <c r="D15" s="30" t="s">
        <v>230</v>
      </c>
      <c r="E15" s="30" t="s">
        <v>232</v>
      </c>
      <c r="F15" s="30" t="s">
        <v>230</v>
      </c>
      <c r="G15" s="34" t="s">
        <v>233</v>
      </c>
      <c r="H15" s="30" t="s">
        <v>234</v>
      </c>
      <c r="I15" s="30"/>
      <c r="J15" s="30" t="s">
        <v>234</v>
      </c>
      <c r="K15" s="30" t="s">
        <v>234</v>
      </c>
      <c r="L15" s="30" t="s">
        <v>234</v>
      </c>
      <c r="M15" s="30" t="s">
        <v>234</v>
      </c>
      <c r="N15" s="30" t="s">
        <v>234</v>
      </c>
      <c r="O15" s="30" t="s">
        <v>234</v>
      </c>
      <c r="P15" s="30" t="s">
        <v>234</v>
      </c>
      <c r="Q15" s="30" t="s">
        <v>234</v>
      </c>
      <c r="R15" s="30" t="s">
        <v>234</v>
      </c>
      <c r="S15" s="30" t="s">
        <v>234</v>
      </c>
      <c r="T15" s="30" t="s">
        <v>234</v>
      </c>
      <c r="U15" s="30" t="s">
        <v>234</v>
      </c>
      <c r="V15" s="30" t="s">
        <v>234</v>
      </c>
      <c r="W15" s="30">
        <v>2</v>
      </c>
      <c r="X15" s="30" t="s">
        <v>234</v>
      </c>
    </row>
    <row r="16" spans="1:24" s="29" customFormat="1" x14ac:dyDescent="0.2">
      <c r="A16" s="30">
        <v>13</v>
      </c>
      <c r="B16" s="129" t="s">
        <v>246</v>
      </c>
      <c r="C16" s="130" t="s">
        <v>230</v>
      </c>
      <c r="D16" s="30" t="s">
        <v>230</v>
      </c>
      <c r="E16" s="30" t="s">
        <v>232</v>
      </c>
      <c r="F16" s="30" t="s">
        <v>230</v>
      </c>
      <c r="G16" s="34" t="s">
        <v>233</v>
      </c>
      <c r="H16" s="30" t="s">
        <v>234</v>
      </c>
      <c r="I16" s="30"/>
      <c r="J16" s="30" t="s">
        <v>234</v>
      </c>
      <c r="K16" s="30" t="s">
        <v>234</v>
      </c>
      <c r="L16" s="30" t="s">
        <v>234</v>
      </c>
      <c r="M16" s="30" t="s">
        <v>234</v>
      </c>
      <c r="N16" s="30" t="s">
        <v>234</v>
      </c>
      <c r="O16" s="30" t="s">
        <v>234</v>
      </c>
      <c r="P16" s="30" t="s">
        <v>234</v>
      </c>
      <c r="Q16" s="30" t="s">
        <v>234</v>
      </c>
      <c r="R16" s="30" t="s">
        <v>234</v>
      </c>
      <c r="S16" s="30" t="s">
        <v>234</v>
      </c>
      <c r="T16" s="30" t="s">
        <v>234</v>
      </c>
      <c r="U16" s="30" t="s">
        <v>234</v>
      </c>
      <c r="V16" s="30" t="s">
        <v>234</v>
      </c>
      <c r="W16" s="30">
        <v>2</v>
      </c>
      <c r="X16" s="30" t="s">
        <v>234</v>
      </c>
    </row>
    <row r="17" spans="1:24" s="29" customFormat="1" x14ac:dyDescent="0.2">
      <c r="A17" s="30">
        <v>14</v>
      </c>
      <c r="B17" s="129" t="s">
        <v>247</v>
      </c>
      <c r="C17" s="130" t="s">
        <v>230</v>
      </c>
      <c r="D17" s="30" t="s">
        <v>230</v>
      </c>
      <c r="E17" s="30" t="s">
        <v>232</v>
      </c>
      <c r="F17" s="30" t="s">
        <v>230</v>
      </c>
      <c r="G17" s="34" t="s">
        <v>233</v>
      </c>
      <c r="H17" s="30" t="s">
        <v>234</v>
      </c>
      <c r="I17" s="30"/>
      <c r="J17" s="30" t="s">
        <v>234</v>
      </c>
      <c r="K17" s="30" t="s">
        <v>234</v>
      </c>
      <c r="L17" s="30" t="s">
        <v>234</v>
      </c>
      <c r="M17" s="30" t="s">
        <v>234</v>
      </c>
      <c r="N17" s="30" t="s">
        <v>234</v>
      </c>
      <c r="O17" s="30" t="s">
        <v>234</v>
      </c>
      <c r="P17" s="30" t="s">
        <v>234</v>
      </c>
      <c r="Q17" s="30" t="s">
        <v>234</v>
      </c>
      <c r="R17" s="30" t="s">
        <v>234</v>
      </c>
      <c r="S17" s="30" t="s">
        <v>234</v>
      </c>
      <c r="T17" s="30" t="s">
        <v>234</v>
      </c>
      <c r="U17" s="30" t="s">
        <v>234</v>
      </c>
      <c r="V17" s="30" t="s">
        <v>234</v>
      </c>
      <c r="W17" s="30">
        <v>2</v>
      </c>
      <c r="X17" s="30" t="s">
        <v>234</v>
      </c>
    </row>
    <row r="18" spans="1:24" s="29" customFormat="1" x14ac:dyDescent="0.2">
      <c r="A18" s="30">
        <v>15</v>
      </c>
      <c r="B18" s="128" t="s">
        <v>248</v>
      </c>
      <c r="C18" s="130" t="s">
        <v>230</v>
      </c>
      <c r="D18" s="30" t="s">
        <v>230</v>
      </c>
      <c r="E18" s="30" t="s">
        <v>232</v>
      </c>
      <c r="F18" s="30" t="s">
        <v>230</v>
      </c>
      <c r="G18" s="34" t="s">
        <v>233</v>
      </c>
      <c r="H18" s="30" t="s">
        <v>234</v>
      </c>
      <c r="I18" s="30"/>
      <c r="J18" s="30" t="s">
        <v>234</v>
      </c>
      <c r="K18" s="30" t="s">
        <v>234</v>
      </c>
      <c r="L18" s="30" t="s">
        <v>234</v>
      </c>
      <c r="M18" s="30" t="s">
        <v>234</v>
      </c>
      <c r="N18" s="30" t="s">
        <v>234</v>
      </c>
      <c r="O18" s="30" t="s">
        <v>234</v>
      </c>
      <c r="P18" s="30" t="s">
        <v>234</v>
      </c>
      <c r="Q18" s="30" t="s">
        <v>234</v>
      </c>
      <c r="R18" s="30" t="s">
        <v>234</v>
      </c>
      <c r="S18" s="30" t="s">
        <v>234</v>
      </c>
      <c r="T18" s="30" t="s">
        <v>234</v>
      </c>
      <c r="U18" s="30" t="s">
        <v>234</v>
      </c>
      <c r="V18" s="30" t="s">
        <v>234</v>
      </c>
      <c r="W18" s="30">
        <v>2</v>
      </c>
      <c r="X18" s="30" t="s">
        <v>234</v>
      </c>
    </row>
    <row r="19" spans="1:24" s="29" customFormat="1" x14ac:dyDescent="0.2">
      <c r="A19" s="30">
        <v>16</v>
      </c>
      <c r="B19" s="128" t="s">
        <v>249</v>
      </c>
      <c r="C19" s="130" t="s">
        <v>230</v>
      </c>
      <c r="D19" s="30" t="s">
        <v>230</v>
      </c>
      <c r="E19" s="30" t="s">
        <v>232</v>
      </c>
      <c r="F19" s="30" t="s">
        <v>230</v>
      </c>
      <c r="G19" s="34" t="s">
        <v>233</v>
      </c>
      <c r="H19" s="30" t="s">
        <v>234</v>
      </c>
      <c r="I19" s="30"/>
      <c r="J19" s="30" t="s">
        <v>234</v>
      </c>
      <c r="K19" s="30" t="s">
        <v>234</v>
      </c>
      <c r="L19" s="30" t="s">
        <v>234</v>
      </c>
      <c r="M19" s="30" t="s">
        <v>234</v>
      </c>
      <c r="N19" s="30" t="s">
        <v>234</v>
      </c>
      <c r="O19" s="30" t="s">
        <v>234</v>
      </c>
      <c r="P19" s="30" t="s">
        <v>234</v>
      </c>
      <c r="Q19" s="30" t="s">
        <v>234</v>
      </c>
      <c r="R19" s="30" t="s">
        <v>234</v>
      </c>
      <c r="S19" s="30" t="s">
        <v>234</v>
      </c>
      <c r="T19" s="30" t="s">
        <v>234</v>
      </c>
      <c r="U19" s="30" t="s">
        <v>234</v>
      </c>
      <c r="V19" s="30" t="s">
        <v>234</v>
      </c>
      <c r="W19" s="30">
        <v>2</v>
      </c>
      <c r="X19" s="30" t="s">
        <v>234</v>
      </c>
    </row>
    <row r="20" spans="1:24" s="29" customFormat="1" x14ac:dyDescent="0.2">
      <c r="A20" s="30">
        <v>17</v>
      </c>
      <c r="B20" s="128" t="s">
        <v>250</v>
      </c>
      <c r="C20" s="130" t="s">
        <v>230</v>
      </c>
      <c r="D20" s="30" t="s">
        <v>230</v>
      </c>
      <c r="E20" s="30" t="s">
        <v>232</v>
      </c>
      <c r="F20" s="30" t="s">
        <v>230</v>
      </c>
      <c r="G20" s="34" t="s">
        <v>233</v>
      </c>
      <c r="H20" s="30" t="s">
        <v>234</v>
      </c>
      <c r="I20" s="30"/>
      <c r="J20" s="30" t="s">
        <v>234</v>
      </c>
      <c r="K20" s="30" t="s">
        <v>234</v>
      </c>
      <c r="L20" s="30" t="s">
        <v>234</v>
      </c>
      <c r="M20" s="30" t="s">
        <v>234</v>
      </c>
      <c r="N20" s="30" t="s">
        <v>234</v>
      </c>
      <c r="O20" s="30" t="s">
        <v>234</v>
      </c>
      <c r="P20" s="30" t="s">
        <v>234</v>
      </c>
      <c r="Q20" s="30" t="s">
        <v>234</v>
      </c>
      <c r="R20" s="30" t="s">
        <v>234</v>
      </c>
      <c r="S20" s="30" t="s">
        <v>234</v>
      </c>
      <c r="T20" s="30" t="s">
        <v>234</v>
      </c>
      <c r="U20" s="30" t="s">
        <v>234</v>
      </c>
      <c r="V20" s="30" t="s">
        <v>234</v>
      </c>
      <c r="W20" s="30">
        <v>2</v>
      </c>
      <c r="X20" s="30" t="s">
        <v>234</v>
      </c>
    </row>
    <row r="21" spans="1:24" s="29" customFormat="1" x14ac:dyDescent="0.2">
      <c r="A21" s="30">
        <v>18</v>
      </c>
      <c r="B21" s="128" t="s">
        <v>251</v>
      </c>
      <c r="C21" s="30" t="s">
        <v>234</v>
      </c>
      <c r="D21" s="30" t="s">
        <v>234</v>
      </c>
      <c r="E21" s="30"/>
      <c r="F21" s="30" t="s">
        <v>230</v>
      </c>
      <c r="G21" s="30" t="s">
        <v>233</v>
      </c>
      <c r="H21" s="30" t="s">
        <v>234</v>
      </c>
      <c r="I21" s="30"/>
      <c r="J21" s="30" t="s">
        <v>234</v>
      </c>
      <c r="K21" s="30" t="s">
        <v>234</v>
      </c>
      <c r="L21" s="30" t="s">
        <v>234</v>
      </c>
      <c r="M21" s="30" t="s">
        <v>234</v>
      </c>
      <c r="N21" s="30" t="s">
        <v>234</v>
      </c>
      <c r="O21" s="30" t="s">
        <v>234</v>
      </c>
      <c r="P21" s="30" t="s">
        <v>234</v>
      </c>
      <c r="Q21" s="30" t="s">
        <v>234</v>
      </c>
      <c r="R21" s="30" t="s">
        <v>234</v>
      </c>
      <c r="S21" s="30" t="s">
        <v>234</v>
      </c>
      <c r="T21" s="30" t="s">
        <v>234</v>
      </c>
      <c r="U21" s="30" t="s">
        <v>234</v>
      </c>
      <c r="V21" s="30" t="s">
        <v>234</v>
      </c>
      <c r="W21" s="30">
        <v>0</v>
      </c>
      <c r="X21" s="30" t="s">
        <v>234</v>
      </c>
    </row>
    <row r="22" spans="1:24" ht="28.5" x14ac:dyDescent="0.2">
      <c r="A22" s="30">
        <v>19</v>
      </c>
      <c r="B22" s="128" t="s">
        <v>255</v>
      </c>
      <c r="C22" s="130" t="s">
        <v>230</v>
      </c>
      <c r="D22" s="30" t="s">
        <v>230</v>
      </c>
      <c r="E22" s="30" t="s">
        <v>232</v>
      </c>
      <c r="F22" s="30" t="s">
        <v>230</v>
      </c>
      <c r="G22" s="34" t="s">
        <v>256</v>
      </c>
      <c r="H22" s="30" t="s">
        <v>234</v>
      </c>
      <c r="I22" s="30"/>
      <c r="J22" s="30" t="s">
        <v>234</v>
      </c>
      <c r="K22" s="30" t="s">
        <v>234</v>
      </c>
      <c r="L22" s="30" t="s">
        <v>234</v>
      </c>
      <c r="M22" s="30" t="s">
        <v>230</v>
      </c>
      <c r="N22" s="30" t="s">
        <v>234</v>
      </c>
      <c r="O22" s="30" t="s">
        <v>234</v>
      </c>
      <c r="P22" s="30" t="s">
        <v>234</v>
      </c>
      <c r="Q22" s="30" t="s">
        <v>234</v>
      </c>
      <c r="R22" s="30" t="s">
        <v>234</v>
      </c>
      <c r="S22" s="30" t="s">
        <v>234</v>
      </c>
      <c r="T22" s="30" t="s">
        <v>234</v>
      </c>
      <c r="U22" s="30" t="s">
        <v>234</v>
      </c>
      <c r="V22" s="30" t="s">
        <v>234</v>
      </c>
      <c r="W22" s="30">
        <v>2</v>
      </c>
      <c r="X22" s="30" t="s">
        <v>234</v>
      </c>
    </row>
    <row r="23" spans="1:24" x14ac:dyDescent="0.2">
      <c r="A23" s="30">
        <v>20</v>
      </c>
      <c r="B23" s="128" t="s">
        <v>660</v>
      </c>
      <c r="C23" s="130" t="s">
        <v>230</v>
      </c>
      <c r="D23" s="30" t="s">
        <v>230</v>
      </c>
      <c r="E23" s="30" t="s">
        <v>232</v>
      </c>
      <c r="F23" s="30" t="s">
        <v>230</v>
      </c>
      <c r="G23" s="34" t="s">
        <v>258</v>
      </c>
      <c r="H23" s="30" t="s">
        <v>234</v>
      </c>
      <c r="I23" s="30"/>
      <c r="J23" s="30" t="s">
        <v>234</v>
      </c>
      <c r="K23" s="30" t="s">
        <v>234</v>
      </c>
      <c r="L23" s="30" t="s">
        <v>234</v>
      </c>
      <c r="M23" s="30" t="s">
        <v>230</v>
      </c>
      <c r="N23" s="30" t="s">
        <v>234</v>
      </c>
      <c r="O23" s="30" t="s">
        <v>234</v>
      </c>
      <c r="P23" s="30" t="s">
        <v>234</v>
      </c>
      <c r="Q23" s="30" t="s">
        <v>234</v>
      </c>
      <c r="R23" s="30" t="s">
        <v>234</v>
      </c>
      <c r="S23" s="30" t="s">
        <v>234</v>
      </c>
      <c r="T23" s="30" t="s">
        <v>234</v>
      </c>
      <c r="U23" s="30" t="s">
        <v>234</v>
      </c>
      <c r="V23" s="30" t="s">
        <v>234</v>
      </c>
      <c r="W23" s="30">
        <v>2</v>
      </c>
      <c r="X23" s="30" t="s">
        <v>230</v>
      </c>
    </row>
    <row r="24" spans="1:24" x14ac:dyDescent="0.2">
      <c r="A24" s="30">
        <v>21</v>
      </c>
      <c r="B24" s="128" t="s">
        <v>259</v>
      </c>
      <c r="C24" s="130" t="s">
        <v>230</v>
      </c>
      <c r="D24" s="30" t="s">
        <v>230</v>
      </c>
      <c r="E24" s="30" t="s">
        <v>232</v>
      </c>
      <c r="F24" s="30" t="s">
        <v>230</v>
      </c>
      <c r="G24" s="34" t="s">
        <v>258</v>
      </c>
      <c r="H24" s="30" t="s">
        <v>234</v>
      </c>
      <c r="I24" s="30"/>
      <c r="J24" s="30" t="s">
        <v>234</v>
      </c>
      <c r="K24" s="30" t="s">
        <v>234</v>
      </c>
      <c r="L24" s="30" t="s">
        <v>234</v>
      </c>
      <c r="M24" s="30" t="s">
        <v>230</v>
      </c>
      <c r="N24" s="30" t="s">
        <v>234</v>
      </c>
      <c r="O24" s="30" t="s">
        <v>234</v>
      </c>
      <c r="P24" s="30" t="s">
        <v>234</v>
      </c>
      <c r="Q24" s="30" t="s">
        <v>234</v>
      </c>
      <c r="R24" s="30" t="s">
        <v>234</v>
      </c>
      <c r="S24" s="30" t="s">
        <v>234</v>
      </c>
      <c r="T24" s="30" t="s">
        <v>234</v>
      </c>
      <c r="U24" s="30" t="s">
        <v>234</v>
      </c>
      <c r="V24" s="30" t="s">
        <v>234</v>
      </c>
      <c r="W24" s="30">
        <v>2</v>
      </c>
      <c r="X24" s="30" t="s">
        <v>234</v>
      </c>
    </row>
    <row r="25" spans="1:24" ht="28.5" x14ac:dyDescent="0.2">
      <c r="A25" s="30">
        <v>22</v>
      </c>
      <c r="B25" s="128" t="s">
        <v>260</v>
      </c>
      <c r="C25" s="130" t="s">
        <v>230</v>
      </c>
      <c r="D25" s="30" t="s">
        <v>230</v>
      </c>
      <c r="E25" s="30" t="s">
        <v>232</v>
      </c>
      <c r="F25" s="30" t="s">
        <v>230</v>
      </c>
      <c r="G25" s="34" t="s">
        <v>261</v>
      </c>
      <c r="H25" s="30" t="s">
        <v>234</v>
      </c>
      <c r="I25" s="30"/>
      <c r="J25" s="30" t="s">
        <v>234</v>
      </c>
      <c r="K25" s="30" t="s">
        <v>234</v>
      </c>
      <c r="L25" s="30" t="s">
        <v>230</v>
      </c>
      <c r="M25" s="30" t="s">
        <v>234</v>
      </c>
      <c r="N25" s="30" t="s">
        <v>234</v>
      </c>
      <c r="O25" s="30" t="s">
        <v>234</v>
      </c>
      <c r="P25" s="30" t="s">
        <v>234</v>
      </c>
      <c r="Q25" s="30" t="s">
        <v>234</v>
      </c>
      <c r="R25" s="30" t="s">
        <v>234</v>
      </c>
      <c r="S25" s="30" t="s">
        <v>234</v>
      </c>
      <c r="T25" s="30" t="s">
        <v>234</v>
      </c>
      <c r="U25" s="30" t="s">
        <v>234</v>
      </c>
      <c r="V25" s="30" t="s">
        <v>234</v>
      </c>
      <c r="W25" s="30">
        <v>2</v>
      </c>
      <c r="X25" s="30" t="s">
        <v>230</v>
      </c>
    </row>
    <row r="26" spans="1:24" ht="28.5" x14ac:dyDescent="0.2">
      <c r="A26" s="30">
        <v>23</v>
      </c>
      <c r="B26" s="128" t="s">
        <v>262</v>
      </c>
      <c r="C26" s="130" t="s">
        <v>230</v>
      </c>
      <c r="D26" s="30" t="s">
        <v>230</v>
      </c>
      <c r="E26" s="30" t="s">
        <v>232</v>
      </c>
      <c r="F26" s="30" t="s">
        <v>230</v>
      </c>
      <c r="G26" s="34" t="s">
        <v>258</v>
      </c>
      <c r="H26" s="30" t="s">
        <v>234</v>
      </c>
      <c r="I26" s="30"/>
      <c r="J26" s="30" t="s">
        <v>234</v>
      </c>
      <c r="K26" s="30" t="s">
        <v>234</v>
      </c>
      <c r="L26" s="30" t="s">
        <v>234</v>
      </c>
      <c r="M26" s="30" t="s">
        <v>230</v>
      </c>
      <c r="N26" s="30" t="s">
        <v>234</v>
      </c>
      <c r="O26" s="30" t="s">
        <v>234</v>
      </c>
      <c r="P26" s="30" t="s">
        <v>234</v>
      </c>
      <c r="Q26" s="30" t="s">
        <v>234</v>
      </c>
      <c r="R26" s="30" t="s">
        <v>234</v>
      </c>
      <c r="S26" s="30" t="s">
        <v>234</v>
      </c>
      <c r="T26" s="30" t="s">
        <v>234</v>
      </c>
      <c r="U26" s="30" t="s">
        <v>234</v>
      </c>
      <c r="V26" s="30" t="s">
        <v>234</v>
      </c>
      <c r="W26" s="30">
        <v>2</v>
      </c>
      <c r="X26" s="30" t="s">
        <v>234</v>
      </c>
    </row>
    <row r="27" spans="1:24" x14ac:dyDescent="0.2">
      <c r="A27" s="30">
        <v>24</v>
      </c>
      <c r="B27" s="128" t="s">
        <v>263</v>
      </c>
      <c r="C27" s="130" t="s">
        <v>234</v>
      </c>
      <c r="D27" s="30" t="s">
        <v>234</v>
      </c>
      <c r="E27" s="30"/>
      <c r="F27" s="30" t="s">
        <v>230</v>
      </c>
      <c r="G27" s="34" t="s">
        <v>258</v>
      </c>
      <c r="H27" s="30" t="s">
        <v>234</v>
      </c>
      <c r="I27" s="30"/>
      <c r="J27" s="30" t="s">
        <v>234</v>
      </c>
      <c r="K27" s="30" t="s">
        <v>234</v>
      </c>
      <c r="L27" s="30" t="s">
        <v>234</v>
      </c>
      <c r="M27" s="30" t="s">
        <v>234</v>
      </c>
      <c r="N27" s="30" t="s">
        <v>234</v>
      </c>
      <c r="O27" s="30" t="s">
        <v>234</v>
      </c>
      <c r="P27" s="30" t="s">
        <v>234</v>
      </c>
      <c r="Q27" s="30" t="s">
        <v>234</v>
      </c>
      <c r="R27" s="30" t="s">
        <v>234</v>
      </c>
      <c r="S27" s="30" t="s">
        <v>234</v>
      </c>
      <c r="T27" s="30" t="s">
        <v>234</v>
      </c>
      <c r="U27" s="30" t="s">
        <v>234</v>
      </c>
      <c r="V27" s="30" t="s">
        <v>234</v>
      </c>
      <c r="W27" s="30">
        <v>2</v>
      </c>
      <c r="X27" s="30" t="s">
        <v>230</v>
      </c>
    </row>
    <row r="28" spans="1:24" ht="28.5" x14ac:dyDescent="0.2">
      <c r="A28" s="30">
        <v>25</v>
      </c>
      <c r="B28" s="128" t="s">
        <v>265</v>
      </c>
      <c r="C28" s="130" t="s">
        <v>230</v>
      </c>
      <c r="D28" s="30" t="s">
        <v>230</v>
      </c>
      <c r="E28" s="30" t="s">
        <v>232</v>
      </c>
      <c r="F28" s="30" t="s">
        <v>230</v>
      </c>
      <c r="G28" s="131" t="s">
        <v>258</v>
      </c>
      <c r="H28" s="30" t="s">
        <v>234</v>
      </c>
      <c r="I28" s="30"/>
      <c r="J28" s="30" t="s">
        <v>234</v>
      </c>
      <c r="K28" s="30" t="s">
        <v>234</v>
      </c>
      <c r="L28" s="30" t="s">
        <v>234</v>
      </c>
      <c r="M28" s="30" t="s">
        <v>230</v>
      </c>
      <c r="N28" s="30" t="s">
        <v>234</v>
      </c>
      <c r="O28" s="30" t="s">
        <v>234</v>
      </c>
      <c r="P28" s="30" t="s">
        <v>234</v>
      </c>
      <c r="Q28" s="30" t="s">
        <v>234</v>
      </c>
      <c r="R28" s="30" t="s">
        <v>234</v>
      </c>
      <c r="S28" s="30" t="s">
        <v>234</v>
      </c>
      <c r="T28" s="30" t="s">
        <v>234</v>
      </c>
      <c r="U28" s="30" t="s">
        <v>230</v>
      </c>
      <c r="V28" s="30" t="s">
        <v>230</v>
      </c>
      <c r="W28" s="30">
        <v>2</v>
      </c>
      <c r="X28" s="30" t="s">
        <v>234</v>
      </c>
    </row>
    <row r="29" spans="1:24" ht="28.5" x14ac:dyDescent="0.2">
      <c r="A29" s="30">
        <v>26</v>
      </c>
      <c r="B29" s="128" t="s">
        <v>266</v>
      </c>
      <c r="C29" s="30" t="s">
        <v>234</v>
      </c>
      <c r="D29" s="30" t="s">
        <v>234</v>
      </c>
      <c r="E29" s="132"/>
      <c r="F29" s="30" t="s">
        <v>230</v>
      </c>
      <c r="G29" s="131" t="s">
        <v>267</v>
      </c>
      <c r="H29" s="30" t="s">
        <v>234</v>
      </c>
      <c r="I29" s="30"/>
      <c r="J29" s="30" t="s">
        <v>234</v>
      </c>
      <c r="K29" s="30" t="s">
        <v>234</v>
      </c>
      <c r="L29" s="30" t="s">
        <v>234</v>
      </c>
      <c r="M29" s="30" t="s">
        <v>234</v>
      </c>
      <c r="N29" s="30" t="s">
        <v>234</v>
      </c>
      <c r="O29" s="30" t="s">
        <v>234</v>
      </c>
      <c r="P29" s="30" t="s">
        <v>234</v>
      </c>
      <c r="Q29" s="30" t="s">
        <v>234</v>
      </c>
      <c r="R29" s="30" t="s">
        <v>234</v>
      </c>
      <c r="S29" s="30" t="s">
        <v>234</v>
      </c>
      <c r="T29" s="30" t="s">
        <v>234</v>
      </c>
      <c r="U29" s="30" t="s">
        <v>234</v>
      </c>
      <c r="V29" s="30" t="s">
        <v>234</v>
      </c>
      <c r="W29" s="132">
        <v>1</v>
      </c>
      <c r="X29" s="30" t="s">
        <v>234</v>
      </c>
    </row>
    <row r="30" spans="1:24" x14ac:dyDescent="0.2">
      <c r="A30" s="30">
        <v>27</v>
      </c>
      <c r="B30" s="128" t="s">
        <v>661</v>
      </c>
      <c r="C30" s="130" t="s">
        <v>230</v>
      </c>
      <c r="D30" s="30" t="s">
        <v>230</v>
      </c>
      <c r="E30" s="30" t="s">
        <v>232</v>
      </c>
      <c r="F30" s="30" t="s">
        <v>230</v>
      </c>
      <c r="G30" s="131" t="s">
        <v>268</v>
      </c>
      <c r="H30" s="30" t="s">
        <v>234</v>
      </c>
      <c r="I30" s="30"/>
      <c r="J30" s="30" t="s">
        <v>234</v>
      </c>
      <c r="K30" s="30" t="s">
        <v>234</v>
      </c>
      <c r="L30" s="30" t="s">
        <v>234</v>
      </c>
      <c r="M30" s="30" t="s">
        <v>234</v>
      </c>
      <c r="N30" s="30" t="s">
        <v>234</v>
      </c>
      <c r="O30" s="30" t="s">
        <v>234</v>
      </c>
      <c r="P30" s="30" t="s">
        <v>234</v>
      </c>
      <c r="Q30" s="30" t="s">
        <v>234</v>
      </c>
      <c r="R30" s="30" t="s">
        <v>234</v>
      </c>
      <c r="S30" s="30" t="s">
        <v>234</v>
      </c>
      <c r="T30" s="30" t="s">
        <v>234</v>
      </c>
      <c r="U30" s="30" t="s">
        <v>234</v>
      </c>
      <c r="V30" s="30" t="s">
        <v>234</v>
      </c>
      <c r="W30" s="30">
        <v>1</v>
      </c>
      <c r="X30" s="30" t="s">
        <v>230</v>
      </c>
    </row>
    <row r="31" spans="1:24" x14ac:dyDescent="0.2">
      <c r="A31" s="30">
        <v>28</v>
      </c>
      <c r="B31" s="128" t="s">
        <v>661</v>
      </c>
      <c r="C31" s="130" t="s">
        <v>230</v>
      </c>
      <c r="D31" s="30" t="s">
        <v>230</v>
      </c>
      <c r="E31" s="30" t="s">
        <v>232</v>
      </c>
      <c r="F31" s="30" t="s">
        <v>230</v>
      </c>
      <c r="G31" s="131" t="s">
        <v>268</v>
      </c>
      <c r="H31" s="30" t="s">
        <v>234</v>
      </c>
      <c r="I31" s="30"/>
      <c r="J31" s="30" t="s">
        <v>234</v>
      </c>
      <c r="K31" s="30" t="s">
        <v>234</v>
      </c>
      <c r="L31" s="30" t="s">
        <v>234</v>
      </c>
      <c r="M31" s="30" t="s">
        <v>234</v>
      </c>
      <c r="N31" s="30" t="s">
        <v>234</v>
      </c>
      <c r="O31" s="30" t="s">
        <v>234</v>
      </c>
      <c r="P31" s="30" t="s">
        <v>234</v>
      </c>
      <c r="Q31" s="30" t="s">
        <v>234</v>
      </c>
      <c r="R31" s="30" t="s">
        <v>234</v>
      </c>
      <c r="S31" s="30" t="s">
        <v>234</v>
      </c>
      <c r="T31" s="30" t="s">
        <v>234</v>
      </c>
      <c r="U31" s="30" t="s">
        <v>234</v>
      </c>
      <c r="V31" s="30" t="s">
        <v>234</v>
      </c>
      <c r="W31" s="30">
        <v>1</v>
      </c>
      <c r="X31" s="30" t="s">
        <v>230</v>
      </c>
    </row>
    <row r="32" spans="1:24" x14ac:dyDescent="0.2">
      <c r="A32" s="30">
        <v>29</v>
      </c>
      <c r="B32" s="128" t="s">
        <v>661</v>
      </c>
      <c r="C32" s="130" t="s">
        <v>230</v>
      </c>
      <c r="D32" s="30" t="s">
        <v>230</v>
      </c>
      <c r="E32" s="30" t="s">
        <v>232</v>
      </c>
      <c r="F32" s="30" t="s">
        <v>230</v>
      </c>
      <c r="G32" s="131" t="s">
        <v>268</v>
      </c>
      <c r="H32" s="30" t="s">
        <v>234</v>
      </c>
      <c r="I32" s="30"/>
      <c r="J32" s="30" t="s">
        <v>234</v>
      </c>
      <c r="K32" s="30" t="s">
        <v>234</v>
      </c>
      <c r="L32" s="30" t="s">
        <v>234</v>
      </c>
      <c r="M32" s="30" t="s">
        <v>234</v>
      </c>
      <c r="N32" s="30" t="s">
        <v>234</v>
      </c>
      <c r="O32" s="30" t="s">
        <v>234</v>
      </c>
      <c r="P32" s="30" t="s">
        <v>234</v>
      </c>
      <c r="Q32" s="30" t="s">
        <v>234</v>
      </c>
      <c r="R32" s="30" t="s">
        <v>234</v>
      </c>
      <c r="S32" s="30" t="s">
        <v>234</v>
      </c>
      <c r="T32" s="30" t="s">
        <v>234</v>
      </c>
      <c r="U32" s="30" t="s">
        <v>234</v>
      </c>
      <c r="V32" s="30" t="s">
        <v>234</v>
      </c>
      <c r="W32" s="30">
        <v>1</v>
      </c>
      <c r="X32" s="30" t="s">
        <v>230</v>
      </c>
    </row>
    <row r="33" spans="1:24" x14ac:dyDescent="0.2">
      <c r="A33" s="30">
        <v>30</v>
      </c>
      <c r="B33" s="128" t="s">
        <v>661</v>
      </c>
      <c r="C33" s="130" t="s">
        <v>230</v>
      </c>
      <c r="D33" s="30" t="s">
        <v>230</v>
      </c>
      <c r="E33" s="30" t="s">
        <v>232</v>
      </c>
      <c r="F33" s="30" t="s">
        <v>230</v>
      </c>
      <c r="G33" s="131" t="s">
        <v>268</v>
      </c>
      <c r="H33" s="30" t="s">
        <v>234</v>
      </c>
      <c r="I33" s="30"/>
      <c r="J33" s="30" t="s">
        <v>234</v>
      </c>
      <c r="K33" s="30" t="s">
        <v>234</v>
      </c>
      <c r="L33" s="30" t="s">
        <v>234</v>
      </c>
      <c r="M33" s="30" t="s">
        <v>234</v>
      </c>
      <c r="N33" s="30" t="s">
        <v>234</v>
      </c>
      <c r="O33" s="30" t="s">
        <v>234</v>
      </c>
      <c r="P33" s="30" t="s">
        <v>234</v>
      </c>
      <c r="Q33" s="30" t="s">
        <v>234</v>
      </c>
      <c r="R33" s="30" t="s">
        <v>234</v>
      </c>
      <c r="S33" s="30" t="s">
        <v>234</v>
      </c>
      <c r="T33" s="30" t="s">
        <v>234</v>
      </c>
      <c r="U33" s="30" t="s">
        <v>234</v>
      </c>
      <c r="V33" s="30" t="s">
        <v>234</v>
      </c>
      <c r="W33" s="30">
        <v>1</v>
      </c>
      <c r="X33" s="30" t="s">
        <v>230</v>
      </c>
    </row>
    <row r="34" spans="1:24" x14ac:dyDescent="0.2">
      <c r="A34" s="30">
        <v>31</v>
      </c>
      <c r="B34" s="128" t="s">
        <v>661</v>
      </c>
      <c r="C34" s="130" t="s">
        <v>230</v>
      </c>
      <c r="D34" s="30" t="s">
        <v>230</v>
      </c>
      <c r="E34" s="30" t="s">
        <v>232</v>
      </c>
      <c r="F34" s="30" t="s">
        <v>230</v>
      </c>
      <c r="G34" s="131" t="s">
        <v>268</v>
      </c>
      <c r="H34" s="30" t="s">
        <v>234</v>
      </c>
      <c r="I34" s="30"/>
      <c r="J34" s="30" t="s">
        <v>234</v>
      </c>
      <c r="K34" s="30" t="s">
        <v>234</v>
      </c>
      <c r="L34" s="30" t="s">
        <v>234</v>
      </c>
      <c r="M34" s="30" t="s">
        <v>234</v>
      </c>
      <c r="N34" s="30" t="s">
        <v>234</v>
      </c>
      <c r="O34" s="30" t="s">
        <v>234</v>
      </c>
      <c r="P34" s="30" t="s">
        <v>234</v>
      </c>
      <c r="Q34" s="30" t="s">
        <v>234</v>
      </c>
      <c r="R34" s="30" t="s">
        <v>234</v>
      </c>
      <c r="S34" s="30" t="s">
        <v>234</v>
      </c>
      <c r="T34" s="30" t="s">
        <v>234</v>
      </c>
      <c r="U34" s="30" t="s">
        <v>234</v>
      </c>
      <c r="V34" s="30" t="s">
        <v>234</v>
      </c>
      <c r="W34" s="30">
        <v>1</v>
      </c>
      <c r="X34" s="30" t="s">
        <v>230</v>
      </c>
    </row>
    <row r="35" spans="1:24" x14ac:dyDescent="0.2">
      <c r="A35" s="30">
        <v>32</v>
      </c>
      <c r="B35" s="128" t="s">
        <v>662</v>
      </c>
      <c r="C35" s="130" t="s">
        <v>230</v>
      </c>
      <c r="D35" s="30" t="s">
        <v>230</v>
      </c>
      <c r="E35" s="30" t="s">
        <v>232</v>
      </c>
      <c r="F35" s="30" t="s">
        <v>230</v>
      </c>
      <c r="G35" s="131" t="s">
        <v>268</v>
      </c>
      <c r="H35" s="30" t="s">
        <v>234</v>
      </c>
      <c r="I35" s="30"/>
      <c r="J35" s="30" t="s">
        <v>234</v>
      </c>
      <c r="K35" s="30" t="s">
        <v>234</v>
      </c>
      <c r="L35" s="30" t="s">
        <v>234</v>
      </c>
      <c r="M35" s="30" t="s">
        <v>234</v>
      </c>
      <c r="N35" s="30" t="s">
        <v>234</v>
      </c>
      <c r="O35" s="30" t="s">
        <v>234</v>
      </c>
      <c r="P35" s="30" t="s">
        <v>234</v>
      </c>
      <c r="Q35" s="30" t="s">
        <v>234</v>
      </c>
      <c r="R35" s="30" t="s">
        <v>234</v>
      </c>
      <c r="S35" s="30" t="s">
        <v>234</v>
      </c>
      <c r="T35" s="30" t="s">
        <v>234</v>
      </c>
      <c r="U35" s="30" t="s">
        <v>234</v>
      </c>
      <c r="V35" s="30" t="s">
        <v>234</v>
      </c>
      <c r="W35" s="30">
        <v>1</v>
      </c>
      <c r="X35" s="30" t="s">
        <v>230</v>
      </c>
    </row>
    <row r="36" spans="1:24" x14ac:dyDescent="0.2">
      <c r="A36" s="30">
        <v>33</v>
      </c>
      <c r="B36" s="128" t="s">
        <v>663</v>
      </c>
      <c r="C36" s="130" t="s">
        <v>230</v>
      </c>
      <c r="D36" s="30" t="s">
        <v>230</v>
      </c>
      <c r="E36" s="30" t="s">
        <v>232</v>
      </c>
      <c r="F36" s="30" t="s">
        <v>230</v>
      </c>
      <c r="G36" s="131" t="s">
        <v>268</v>
      </c>
      <c r="H36" s="30" t="s">
        <v>234</v>
      </c>
      <c r="I36" s="30"/>
      <c r="J36" s="30" t="s">
        <v>234</v>
      </c>
      <c r="K36" s="30" t="s">
        <v>234</v>
      </c>
      <c r="L36" s="30" t="s">
        <v>234</v>
      </c>
      <c r="M36" s="30" t="s">
        <v>234</v>
      </c>
      <c r="N36" s="30" t="s">
        <v>234</v>
      </c>
      <c r="O36" s="30" t="s">
        <v>234</v>
      </c>
      <c r="P36" s="30" t="s">
        <v>234</v>
      </c>
      <c r="Q36" s="30" t="s">
        <v>234</v>
      </c>
      <c r="R36" s="30" t="s">
        <v>234</v>
      </c>
      <c r="S36" s="30" t="s">
        <v>234</v>
      </c>
      <c r="T36" s="30" t="s">
        <v>234</v>
      </c>
      <c r="U36" s="30" t="s">
        <v>234</v>
      </c>
      <c r="V36" s="30" t="s">
        <v>234</v>
      </c>
      <c r="W36" s="30">
        <v>1</v>
      </c>
      <c r="X36" s="30" t="s">
        <v>230</v>
      </c>
    </row>
    <row r="37" spans="1:24" x14ac:dyDescent="0.2">
      <c r="A37" s="30">
        <v>34</v>
      </c>
      <c r="B37" s="128" t="s">
        <v>664</v>
      </c>
      <c r="C37" s="130" t="s">
        <v>230</v>
      </c>
      <c r="D37" s="30" t="s">
        <v>230</v>
      </c>
      <c r="E37" s="30" t="s">
        <v>232</v>
      </c>
      <c r="F37" s="30" t="s">
        <v>230</v>
      </c>
      <c r="G37" s="131" t="s">
        <v>268</v>
      </c>
      <c r="H37" s="30" t="s">
        <v>234</v>
      </c>
      <c r="I37" s="30"/>
      <c r="J37" s="30" t="s">
        <v>234</v>
      </c>
      <c r="K37" s="30" t="s">
        <v>234</v>
      </c>
      <c r="L37" s="30" t="s">
        <v>234</v>
      </c>
      <c r="M37" s="30" t="s">
        <v>234</v>
      </c>
      <c r="N37" s="30" t="s">
        <v>234</v>
      </c>
      <c r="O37" s="30" t="s">
        <v>234</v>
      </c>
      <c r="P37" s="30" t="s">
        <v>234</v>
      </c>
      <c r="Q37" s="30" t="s">
        <v>234</v>
      </c>
      <c r="R37" s="30" t="s">
        <v>234</v>
      </c>
      <c r="S37" s="30" t="s">
        <v>234</v>
      </c>
      <c r="T37" s="30" t="s">
        <v>234</v>
      </c>
      <c r="U37" s="30" t="s">
        <v>234</v>
      </c>
      <c r="V37" s="30" t="s">
        <v>234</v>
      </c>
      <c r="W37" s="30">
        <v>1</v>
      </c>
      <c r="X37" s="30" t="s">
        <v>230</v>
      </c>
    </row>
    <row r="38" spans="1:24" x14ac:dyDescent="0.2">
      <c r="A38" s="30">
        <v>35</v>
      </c>
      <c r="B38" s="128" t="s">
        <v>269</v>
      </c>
      <c r="C38" s="30" t="s">
        <v>234</v>
      </c>
      <c r="D38" s="30" t="s">
        <v>234</v>
      </c>
      <c r="E38" s="132"/>
      <c r="F38" s="30" t="s">
        <v>230</v>
      </c>
      <c r="G38" s="131" t="s">
        <v>268</v>
      </c>
      <c r="H38" s="30" t="s">
        <v>234</v>
      </c>
      <c r="I38" s="30"/>
      <c r="J38" s="30" t="s">
        <v>234</v>
      </c>
      <c r="K38" s="30" t="s">
        <v>234</v>
      </c>
      <c r="L38" s="30" t="s">
        <v>234</v>
      </c>
      <c r="M38" s="30" t="s">
        <v>234</v>
      </c>
      <c r="N38" s="30" t="s">
        <v>234</v>
      </c>
      <c r="O38" s="30" t="s">
        <v>234</v>
      </c>
      <c r="P38" s="30" t="s">
        <v>234</v>
      </c>
      <c r="Q38" s="30" t="s">
        <v>234</v>
      </c>
      <c r="R38" s="30" t="s">
        <v>234</v>
      </c>
      <c r="S38" s="30" t="s">
        <v>234</v>
      </c>
      <c r="T38" s="30" t="s">
        <v>234</v>
      </c>
      <c r="U38" s="30" t="s">
        <v>234</v>
      </c>
      <c r="V38" s="30" t="s">
        <v>234</v>
      </c>
      <c r="W38" s="30">
        <v>0</v>
      </c>
      <c r="X38" s="30" t="s">
        <v>230</v>
      </c>
    </row>
    <row r="39" spans="1:24" ht="28.5" x14ac:dyDescent="0.2">
      <c r="A39" s="30">
        <v>36</v>
      </c>
      <c r="B39" s="128" t="s">
        <v>34</v>
      </c>
      <c r="C39" s="30" t="s">
        <v>230</v>
      </c>
      <c r="D39" s="30" t="s">
        <v>230</v>
      </c>
      <c r="E39" s="30" t="s">
        <v>238</v>
      </c>
      <c r="F39" s="30" t="s">
        <v>230</v>
      </c>
      <c r="G39" s="131" t="s">
        <v>270</v>
      </c>
      <c r="H39" s="30" t="s">
        <v>234</v>
      </c>
      <c r="I39" s="30"/>
      <c r="J39" s="30" t="s">
        <v>234</v>
      </c>
      <c r="K39" s="30" t="s">
        <v>234</v>
      </c>
      <c r="L39" s="30" t="s">
        <v>234</v>
      </c>
      <c r="M39" s="30" t="s">
        <v>234</v>
      </c>
      <c r="N39" s="30" t="s">
        <v>234</v>
      </c>
      <c r="O39" s="30" t="s">
        <v>234</v>
      </c>
      <c r="P39" s="30" t="s">
        <v>234</v>
      </c>
      <c r="Q39" s="30" t="s">
        <v>234</v>
      </c>
      <c r="R39" s="30" t="s">
        <v>234</v>
      </c>
      <c r="S39" s="30" t="s">
        <v>234</v>
      </c>
      <c r="T39" s="30" t="s">
        <v>234</v>
      </c>
      <c r="U39" s="30" t="s">
        <v>234</v>
      </c>
      <c r="V39" s="30" t="s">
        <v>234</v>
      </c>
      <c r="W39" s="30">
        <v>2</v>
      </c>
      <c r="X39" s="30" t="s">
        <v>230</v>
      </c>
    </row>
    <row r="40" spans="1:24" x14ac:dyDescent="0.2">
      <c r="A40" s="30">
        <v>37</v>
      </c>
      <c r="B40" s="128" t="s">
        <v>271</v>
      </c>
      <c r="C40" s="30" t="s">
        <v>234</v>
      </c>
      <c r="D40" s="30" t="s">
        <v>234</v>
      </c>
      <c r="E40" s="132"/>
      <c r="F40" s="30" t="s">
        <v>230</v>
      </c>
      <c r="G40" s="131" t="s">
        <v>236</v>
      </c>
      <c r="H40" s="30" t="s">
        <v>234</v>
      </c>
      <c r="I40" s="30"/>
      <c r="J40" s="30" t="s">
        <v>234</v>
      </c>
      <c r="K40" s="30" t="s">
        <v>234</v>
      </c>
      <c r="L40" s="30" t="s">
        <v>234</v>
      </c>
      <c r="M40" s="30" t="s">
        <v>234</v>
      </c>
      <c r="N40" s="30" t="s">
        <v>234</v>
      </c>
      <c r="O40" s="30" t="s">
        <v>234</v>
      </c>
      <c r="P40" s="30" t="s">
        <v>234</v>
      </c>
      <c r="Q40" s="30" t="s">
        <v>234</v>
      </c>
      <c r="R40" s="30" t="s">
        <v>234</v>
      </c>
      <c r="S40" s="30" t="s">
        <v>234</v>
      </c>
      <c r="T40" s="30" t="s">
        <v>234</v>
      </c>
      <c r="U40" s="30" t="s">
        <v>234</v>
      </c>
      <c r="V40" s="30" t="s">
        <v>234</v>
      </c>
      <c r="W40" s="30">
        <v>0</v>
      </c>
      <c r="X40" s="30" t="s">
        <v>230</v>
      </c>
    </row>
    <row r="41" spans="1:24" ht="28.5" x14ac:dyDescent="0.2">
      <c r="A41" s="30">
        <v>38</v>
      </c>
      <c r="B41" s="128" t="s">
        <v>272</v>
      </c>
      <c r="C41" s="30" t="s">
        <v>234</v>
      </c>
      <c r="D41" s="30" t="s">
        <v>234</v>
      </c>
      <c r="E41" s="132"/>
      <c r="F41" s="30" t="s">
        <v>230</v>
      </c>
      <c r="G41" s="131" t="s">
        <v>267</v>
      </c>
      <c r="H41" s="30" t="s">
        <v>234</v>
      </c>
      <c r="I41" s="30"/>
      <c r="J41" s="30" t="s">
        <v>234</v>
      </c>
      <c r="K41" s="30" t="s">
        <v>234</v>
      </c>
      <c r="L41" s="30" t="s">
        <v>234</v>
      </c>
      <c r="M41" s="30" t="s">
        <v>234</v>
      </c>
      <c r="N41" s="30" t="s">
        <v>234</v>
      </c>
      <c r="O41" s="30" t="s">
        <v>234</v>
      </c>
      <c r="P41" s="30" t="s">
        <v>234</v>
      </c>
      <c r="Q41" s="30" t="s">
        <v>234</v>
      </c>
      <c r="R41" s="30" t="s">
        <v>234</v>
      </c>
      <c r="S41" s="30" t="s">
        <v>234</v>
      </c>
      <c r="T41" s="30" t="s">
        <v>234</v>
      </c>
      <c r="U41" s="30" t="s">
        <v>234</v>
      </c>
      <c r="V41" s="30" t="s">
        <v>234</v>
      </c>
      <c r="W41" s="30">
        <v>0</v>
      </c>
      <c r="X41" s="30" t="s">
        <v>230</v>
      </c>
    </row>
    <row r="42" spans="1:24" x14ac:dyDescent="0.2">
      <c r="A42" s="30">
        <v>39</v>
      </c>
      <c r="B42" s="128" t="s">
        <v>273</v>
      </c>
      <c r="C42" s="30" t="s">
        <v>234</v>
      </c>
      <c r="D42" s="30" t="s">
        <v>234</v>
      </c>
      <c r="E42" s="132"/>
      <c r="F42" s="30" t="s">
        <v>230</v>
      </c>
      <c r="G42" s="131" t="s">
        <v>267</v>
      </c>
      <c r="H42" s="30" t="s">
        <v>234</v>
      </c>
      <c r="I42" s="30"/>
      <c r="J42" s="30" t="s">
        <v>234</v>
      </c>
      <c r="K42" s="30" t="s">
        <v>234</v>
      </c>
      <c r="L42" s="30" t="s">
        <v>234</v>
      </c>
      <c r="M42" s="30" t="s">
        <v>234</v>
      </c>
      <c r="N42" s="30" t="s">
        <v>234</v>
      </c>
      <c r="O42" s="30" t="s">
        <v>234</v>
      </c>
      <c r="P42" s="30" t="s">
        <v>234</v>
      </c>
      <c r="Q42" s="30" t="s">
        <v>234</v>
      </c>
      <c r="R42" s="30" t="s">
        <v>234</v>
      </c>
      <c r="S42" s="30" t="s">
        <v>234</v>
      </c>
      <c r="T42" s="30" t="s">
        <v>234</v>
      </c>
      <c r="U42" s="30" t="s">
        <v>234</v>
      </c>
      <c r="V42" s="30" t="s">
        <v>234</v>
      </c>
      <c r="W42" s="132">
        <v>0</v>
      </c>
      <c r="X42" s="30" t="s">
        <v>230</v>
      </c>
    </row>
    <row r="43" spans="1:24" x14ac:dyDescent="0.2">
      <c r="A43" s="30">
        <v>40</v>
      </c>
      <c r="B43" s="128" t="s">
        <v>274</v>
      </c>
      <c r="C43" s="30" t="s">
        <v>234</v>
      </c>
      <c r="D43" s="30" t="s">
        <v>234</v>
      </c>
      <c r="E43" s="132"/>
      <c r="F43" s="30" t="s">
        <v>230</v>
      </c>
      <c r="G43" s="131" t="s">
        <v>267</v>
      </c>
      <c r="H43" s="30" t="s">
        <v>234</v>
      </c>
      <c r="I43" s="30"/>
      <c r="J43" s="30" t="s">
        <v>234</v>
      </c>
      <c r="K43" s="30" t="s">
        <v>234</v>
      </c>
      <c r="L43" s="30" t="s">
        <v>234</v>
      </c>
      <c r="M43" s="30" t="s">
        <v>234</v>
      </c>
      <c r="N43" s="30" t="s">
        <v>234</v>
      </c>
      <c r="O43" s="30" t="s">
        <v>234</v>
      </c>
      <c r="P43" s="30" t="s">
        <v>234</v>
      </c>
      <c r="Q43" s="30" t="s">
        <v>234</v>
      </c>
      <c r="R43" s="30" t="s">
        <v>234</v>
      </c>
      <c r="S43" s="30" t="s">
        <v>234</v>
      </c>
      <c r="T43" s="30" t="s">
        <v>234</v>
      </c>
      <c r="U43" s="30" t="s">
        <v>234</v>
      </c>
      <c r="V43" s="30" t="s">
        <v>234</v>
      </c>
      <c r="W43" s="30">
        <v>0</v>
      </c>
      <c r="X43" s="30" t="s">
        <v>230</v>
      </c>
    </row>
    <row r="44" spans="1:24" x14ac:dyDescent="0.2">
      <c r="A44" s="30">
        <v>41</v>
      </c>
      <c r="B44" s="129" t="s">
        <v>276</v>
      </c>
      <c r="C44" s="30" t="s">
        <v>234</v>
      </c>
      <c r="D44" s="30" t="s">
        <v>234</v>
      </c>
      <c r="E44" s="132"/>
      <c r="F44" s="30" t="s">
        <v>230</v>
      </c>
      <c r="G44" s="131" t="s">
        <v>268</v>
      </c>
      <c r="H44" s="30" t="s">
        <v>234</v>
      </c>
      <c r="I44" s="30"/>
      <c r="J44" s="30" t="s">
        <v>234</v>
      </c>
      <c r="K44" s="30" t="s">
        <v>234</v>
      </c>
      <c r="L44" s="30" t="s">
        <v>234</v>
      </c>
      <c r="M44" s="30" t="s">
        <v>234</v>
      </c>
      <c r="N44" s="30" t="s">
        <v>234</v>
      </c>
      <c r="O44" s="30" t="s">
        <v>234</v>
      </c>
      <c r="P44" s="30" t="s">
        <v>234</v>
      </c>
      <c r="Q44" s="30" t="s">
        <v>234</v>
      </c>
      <c r="R44" s="30" t="s">
        <v>234</v>
      </c>
      <c r="S44" s="30" t="s">
        <v>234</v>
      </c>
      <c r="T44" s="30" t="s">
        <v>234</v>
      </c>
      <c r="U44" s="30" t="s">
        <v>234</v>
      </c>
      <c r="V44" s="30" t="s">
        <v>234</v>
      </c>
      <c r="W44" s="30">
        <v>0</v>
      </c>
      <c r="X44" s="30" t="s">
        <v>230</v>
      </c>
    </row>
  </sheetData>
  <mergeCells count="12">
    <mergeCell ref="N2:N3"/>
    <mergeCell ref="O2:O3"/>
    <mergeCell ref="C1:N1"/>
    <mergeCell ref="P1:X2"/>
    <mergeCell ref="A2:A3"/>
    <mergeCell ref="B2:B3"/>
    <mergeCell ref="C2:C3"/>
    <mergeCell ref="D2:E2"/>
    <mergeCell ref="F2:G2"/>
    <mergeCell ref="H2:I2"/>
    <mergeCell ref="J2:L2"/>
    <mergeCell ref="M2:M3"/>
  </mergeCells>
  <pageMargins left="0.7" right="0.7" top="0.75" bottom="0.75" header="0.3" footer="0.3"/>
  <pageSetup paperSize="9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R25"/>
  <sheetViews>
    <sheetView workbookViewId="0">
      <pane xSplit="2" ySplit="3" topLeftCell="C13" activePane="bottomRight" state="frozen"/>
      <selection pane="topRight" activeCell="C1" sqref="C1"/>
      <selection pane="bottomLeft" activeCell="A4" sqref="A4"/>
      <selection pane="bottomRight" activeCell="C13" sqref="C13"/>
    </sheetView>
  </sheetViews>
  <sheetFormatPr defaultColWidth="9" defaultRowHeight="15" x14ac:dyDescent="0.25"/>
  <cols>
    <col min="1" max="1" width="3.625" style="67" bestFit="1" customWidth="1"/>
    <col min="2" max="2" width="44.125" style="67" customWidth="1"/>
    <col min="3" max="3" width="20" style="73" customWidth="1"/>
    <col min="4" max="4" width="6.5" style="67" customWidth="1"/>
    <col min="5" max="5" width="13.125" style="67" bestFit="1" customWidth="1"/>
    <col min="6" max="6" width="12.625" style="67" bestFit="1" customWidth="1"/>
    <col min="7" max="7" width="9.125" style="67" customWidth="1"/>
    <col min="8" max="8" width="10.25" style="67" customWidth="1"/>
    <col min="9" max="10" width="19.25" style="67" customWidth="1"/>
    <col min="11" max="11" width="9.25" style="67" customWidth="1"/>
    <col min="12" max="12" width="9.5" style="67" customWidth="1"/>
    <col min="13" max="13" width="22.5" style="67" customWidth="1"/>
    <col min="14" max="14" width="9.25" style="67" customWidth="1"/>
    <col min="15" max="15" width="10" style="67" customWidth="1"/>
    <col min="16" max="19" width="10.125" style="67" customWidth="1"/>
    <col min="20" max="20" width="18.375" style="67" customWidth="1"/>
    <col min="21" max="21" width="8" style="44" customWidth="1"/>
    <col min="22" max="22" width="11.875" style="44" customWidth="1"/>
    <col min="23" max="24" width="8" style="44" customWidth="1"/>
    <col min="25" max="25" width="16.5" style="44" customWidth="1"/>
    <col min="26" max="26" width="8" style="44" customWidth="1"/>
    <col min="27" max="27" width="13.875" style="44" customWidth="1"/>
    <col min="28" max="28" width="9.25" style="44" customWidth="1"/>
    <col min="29" max="29" width="20.75" style="44" customWidth="1"/>
    <col min="30" max="30" width="8" style="44" customWidth="1"/>
    <col min="31" max="32" width="15" style="44" customWidth="1"/>
    <col min="33" max="33" width="14.875" style="44" customWidth="1"/>
    <col min="34" max="35" width="17.5" style="44" customWidth="1"/>
    <col min="36" max="39" width="15" style="44" customWidth="1"/>
    <col min="40" max="40" width="10" style="44" customWidth="1"/>
    <col min="41" max="41" width="15" style="44" customWidth="1"/>
    <col min="42" max="42" width="8" style="44" customWidth="1"/>
    <col min="43" max="43" width="16.25" style="44" customWidth="1"/>
    <col min="44" max="44" width="10" style="44" customWidth="1"/>
    <col min="45" max="16384" width="9" style="67"/>
  </cols>
  <sheetData>
    <row r="1" spans="1:44" ht="18.75" x14ac:dyDescent="0.3">
      <c r="A1" s="133" t="s">
        <v>665</v>
      </c>
    </row>
    <row r="2" spans="1:44" s="18" customFormat="1" ht="12" x14ac:dyDescent="0.2">
      <c r="A2" s="415" t="s">
        <v>181</v>
      </c>
      <c r="B2" s="415" t="s">
        <v>182</v>
      </c>
      <c r="C2" s="419" t="s">
        <v>608</v>
      </c>
      <c r="D2" s="421" t="s">
        <v>183</v>
      </c>
      <c r="E2" s="17" t="s">
        <v>184</v>
      </c>
      <c r="F2" s="17" t="s">
        <v>185</v>
      </c>
      <c r="G2" s="17" t="s">
        <v>186</v>
      </c>
      <c r="H2" s="423" t="s">
        <v>187</v>
      </c>
      <c r="I2" s="425" t="s">
        <v>188</v>
      </c>
      <c r="J2" s="426"/>
      <c r="K2" s="426"/>
      <c r="L2" s="426"/>
      <c r="M2" s="426"/>
      <c r="N2" s="427"/>
      <c r="O2" s="428" t="s">
        <v>189</v>
      </c>
      <c r="P2" s="428" t="s">
        <v>190</v>
      </c>
      <c r="Q2" s="428" t="s">
        <v>191</v>
      </c>
      <c r="R2" s="428" t="s">
        <v>192</v>
      </c>
      <c r="S2" s="428" t="s">
        <v>193</v>
      </c>
      <c r="T2" s="415" t="s">
        <v>609</v>
      </c>
      <c r="U2" s="421" t="s">
        <v>195</v>
      </c>
      <c r="V2" s="421" t="s">
        <v>196</v>
      </c>
      <c r="W2" s="421"/>
      <c r="X2" s="421" t="s">
        <v>197</v>
      </c>
      <c r="Y2" s="421"/>
      <c r="Z2" s="423" t="s">
        <v>198</v>
      </c>
      <c r="AA2" s="423"/>
      <c r="AB2" s="423" t="s">
        <v>199</v>
      </c>
      <c r="AC2" s="423"/>
      <c r="AD2" s="423"/>
      <c r="AE2" s="423" t="s">
        <v>200</v>
      </c>
      <c r="AF2" s="423" t="s">
        <v>201</v>
      </c>
      <c r="AG2" s="423" t="s">
        <v>202</v>
      </c>
      <c r="AH2" s="423" t="s">
        <v>203</v>
      </c>
      <c r="AI2" s="428" t="s">
        <v>610</v>
      </c>
      <c r="AJ2" s="425" t="s">
        <v>205</v>
      </c>
      <c r="AK2" s="432"/>
      <c r="AL2" s="432"/>
      <c r="AM2" s="432"/>
      <c r="AN2" s="432"/>
      <c r="AO2" s="432"/>
      <c r="AP2" s="432"/>
      <c r="AQ2" s="433"/>
      <c r="AR2" s="428" t="s">
        <v>206</v>
      </c>
    </row>
    <row r="3" spans="1:44" s="18" customFormat="1" ht="54" customHeight="1" thickBot="1" x14ac:dyDescent="0.25">
      <c r="A3" s="416"/>
      <c r="B3" s="416"/>
      <c r="C3" s="420"/>
      <c r="D3" s="422"/>
      <c r="E3" s="19" t="s">
        <v>611</v>
      </c>
      <c r="F3" s="19" t="s">
        <v>611</v>
      </c>
      <c r="G3" s="19" t="s">
        <v>612</v>
      </c>
      <c r="H3" s="424"/>
      <c r="I3" s="20" t="s">
        <v>208</v>
      </c>
      <c r="J3" s="20" t="s">
        <v>6</v>
      </c>
      <c r="K3" s="20" t="s">
        <v>209</v>
      </c>
      <c r="L3" s="20" t="s">
        <v>210</v>
      </c>
      <c r="M3" s="20" t="s">
        <v>211</v>
      </c>
      <c r="N3" s="20" t="s">
        <v>212</v>
      </c>
      <c r="O3" s="429"/>
      <c r="P3" s="429"/>
      <c r="Q3" s="429"/>
      <c r="R3" s="429"/>
      <c r="S3" s="429"/>
      <c r="T3" s="416"/>
      <c r="U3" s="418"/>
      <c r="V3" s="21" t="s">
        <v>213</v>
      </c>
      <c r="W3" s="21" t="s">
        <v>214</v>
      </c>
      <c r="X3" s="20" t="s">
        <v>215</v>
      </c>
      <c r="Y3" s="20" t="s">
        <v>216</v>
      </c>
      <c r="Z3" s="20" t="s">
        <v>217</v>
      </c>
      <c r="AA3" s="20" t="s">
        <v>218</v>
      </c>
      <c r="AB3" s="21" t="s">
        <v>219</v>
      </c>
      <c r="AC3" s="21" t="s">
        <v>220</v>
      </c>
      <c r="AD3" s="21" t="s">
        <v>221</v>
      </c>
      <c r="AE3" s="404"/>
      <c r="AF3" s="404"/>
      <c r="AG3" s="404"/>
      <c r="AH3" s="404"/>
      <c r="AI3" s="431"/>
      <c r="AJ3" s="21" t="s">
        <v>222</v>
      </c>
      <c r="AK3" s="21" t="s">
        <v>223</v>
      </c>
      <c r="AL3" s="21" t="s">
        <v>224</v>
      </c>
      <c r="AM3" s="21" t="s">
        <v>613</v>
      </c>
      <c r="AN3" s="21" t="s">
        <v>219</v>
      </c>
      <c r="AO3" s="21" t="s">
        <v>226</v>
      </c>
      <c r="AP3" s="21" t="s">
        <v>227</v>
      </c>
      <c r="AQ3" s="21" t="s">
        <v>228</v>
      </c>
      <c r="AR3" s="430"/>
    </row>
    <row r="4" spans="1:44" s="29" customFormat="1" ht="15.75" thickTop="1" x14ac:dyDescent="0.25">
      <c r="A4" s="22">
        <v>1</v>
      </c>
      <c r="B4" s="47" t="s">
        <v>1208</v>
      </c>
      <c r="C4" s="202">
        <v>4268790.5199999996</v>
      </c>
      <c r="D4" s="23">
        <v>1940</v>
      </c>
      <c r="E4" s="24">
        <v>308.16000000000003</v>
      </c>
      <c r="F4" s="25">
        <v>661</v>
      </c>
      <c r="G4" s="24">
        <v>2465.2800000000002</v>
      </c>
      <c r="H4" s="26">
        <v>2</v>
      </c>
      <c r="I4" s="26" t="s">
        <v>11</v>
      </c>
      <c r="J4" s="26" t="s">
        <v>614</v>
      </c>
      <c r="K4" s="26"/>
      <c r="L4" s="26" t="s">
        <v>275</v>
      </c>
      <c r="M4" s="26" t="s">
        <v>13</v>
      </c>
      <c r="N4" s="22"/>
      <c r="O4" s="22" t="s">
        <v>230</v>
      </c>
      <c r="P4" s="377" t="s">
        <v>230</v>
      </c>
      <c r="Q4" s="22" t="s">
        <v>254</v>
      </c>
      <c r="R4" s="22" t="s">
        <v>254</v>
      </c>
      <c r="S4" s="22" t="s">
        <v>254</v>
      </c>
      <c r="T4" s="377" t="s">
        <v>1411</v>
      </c>
      <c r="U4" s="27" t="s">
        <v>230</v>
      </c>
      <c r="V4" s="28" t="s">
        <v>230</v>
      </c>
      <c r="W4" s="28" t="s">
        <v>615</v>
      </c>
      <c r="X4" s="26" t="s">
        <v>230</v>
      </c>
      <c r="Y4" s="26" t="s">
        <v>616</v>
      </c>
      <c r="Z4" s="26" t="s">
        <v>234</v>
      </c>
      <c r="AA4" s="26"/>
      <c r="AB4" s="26" t="s">
        <v>234</v>
      </c>
      <c r="AC4" s="26" t="s">
        <v>234</v>
      </c>
      <c r="AD4" s="26" t="s">
        <v>234</v>
      </c>
      <c r="AE4" s="26" t="s">
        <v>230</v>
      </c>
      <c r="AF4" s="26" t="s">
        <v>234</v>
      </c>
      <c r="AG4" s="26" t="s">
        <v>234</v>
      </c>
      <c r="AH4" s="26" t="s">
        <v>230</v>
      </c>
      <c r="AI4" s="26"/>
      <c r="AJ4" s="26" t="s">
        <v>230</v>
      </c>
      <c r="AK4" s="26" t="s">
        <v>234</v>
      </c>
      <c r="AL4" s="26" t="s">
        <v>230</v>
      </c>
      <c r="AM4" s="26" t="s">
        <v>234</v>
      </c>
      <c r="AN4" s="26" t="s">
        <v>230</v>
      </c>
      <c r="AO4" s="26" t="s">
        <v>230</v>
      </c>
      <c r="AP4" s="26" t="s">
        <v>234</v>
      </c>
      <c r="AQ4" s="26">
        <v>2</v>
      </c>
      <c r="AR4" s="26" t="s">
        <v>230</v>
      </c>
    </row>
    <row r="5" spans="1:44" s="29" customFormat="1" ht="30" x14ac:dyDescent="0.25">
      <c r="A5" s="30">
        <v>2</v>
      </c>
      <c r="B5" s="47" t="s">
        <v>729</v>
      </c>
      <c r="C5" s="342">
        <v>11725318.84</v>
      </c>
      <c r="D5" s="31">
        <v>2000</v>
      </c>
      <c r="E5" s="32">
        <v>946.66</v>
      </c>
      <c r="F5" s="33">
        <v>882.45</v>
      </c>
      <c r="G5" s="32">
        <v>3529.8</v>
      </c>
      <c r="H5" s="34">
        <v>1</v>
      </c>
      <c r="I5" s="34" t="s">
        <v>617</v>
      </c>
      <c r="J5" s="34" t="s">
        <v>61</v>
      </c>
      <c r="K5" s="34"/>
      <c r="L5" s="34" t="s">
        <v>275</v>
      </c>
      <c r="M5" s="34" t="s">
        <v>13</v>
      </c>
      <c r="N5" s="30"/>
      <c r="O5" s="30" t="s">
        <v>230</v>
      </c>
      <c r="P5" s="30"/>
      <c r="Q5" s="30" t="s">
        <v>254</v>
      </c>
      <c r="R5" s="30" t="s">
        <v>254</v>
      </c>
      <c r="S5" s="30" t="s">
        <v>254</v>
      </c>
      <c r="T5" s="30"/>
      <c r="U5" s="34" t="s">
        <v>230</v>
      </c>
      <c r="V5" s="34" t="s">
        <v>230</v>
      </c>
      <c r="W5" s="34" t="s">
        <v>620</v>
      </c>
      <c r="X5" s="34" t="s">
        <v>230</v>
      </c>
      <c r="Y5" s="34" t="s">
        <v>1417</v>
      </c>
      <c r="Z5" s="34" t="s">
        <v>234</v>
      </c>
      <c r="AA5" s="34" t="s">
        <v>619</v>
      </c>
      <c r="AB5" s="34" t="s">
        <v>234</v>
      </c>
      <c r="AC5" s="34" t="s">
        <v>234</v>
      </c>
      <c r="AD5" s="34" t="s">
        <v>234</v>
      </c>
      <c r="AE5" s="34" t="s">
        <v>230</v>
      </c>
      <c r="AF5" s="34" t="s">
        <v>234</v>
      </c>
      <c r="AG5" s="34" t="s">
        <v>234</v>
      </c>
      <c r="AH5" s="34" t="s">
        <v>230</v>
      </c>
      <c r="AI5" s="34"/>
      <c r="AJ5" s="34" t="s">
        <v>230</v>
      </c>
      <c r="AK5" s="34" t="s">
        <v>230</v>
      </c>
      <c r="AL5" s="34" t="s">
        <v>234</v>
      </c>
      <c r="AM5" s="34" t="s">
        <v>234</v>
      </c>
      <c r="AN5" s="34" t="s">
        <v>230</v>
      </c>
      <c r="AO5" s="34" t="s">
        <v>230</v>
      </c>
      <c r="AP5" s="34" t="s">
        <v>230</v>
      </c>
      <c r="AQ5" s="34">
        <v>2</v>
      </c>
      <c r="AR5" s="34" t="s">
        <v>230</v>
      </c>
    </row>
    <row r="6" spans="1:44" s="29" customFormat="1" ht="30" x14ac:dyDescent="0.25">
      <c r="A6" s="22">
        <v>3</v>
      </c>
      <c r="B6" s="47" t="s">
        <v>1203</v>
      </c>
      <c r="C6" s="342">
        <v>6406414.8099999996</v>
      </c>
      <c r="D6" s="31">
        <v>2000</v>
      </c>
      <c r="E6" s="32">
        <v>747.99</v>
      </c>
      <c r="F6" s="33"/>
      <c r="G6" s="32">
        <v>5536.08</v>
      </c>
      <c r="H6" s="34">
        <v>1</v>
      </c>
      <c r="I6" s="34"/>
      <c r="J6" s="34" t="s">
        <v>1418</v>
      </c>
      <c r="K6" s="34"/>
      <c r="L6" s="34"/>
      <c r="M6" s="34"/>
      <c r="N6" s="30"/>
      <c r="O6" s="30"/>
      <c r="P6" s="30"/>
      <c r="Q6" s="30"/>
      <c r="R6" s="30"/>
      <c r="S6" s="30"/>
      <c r="T6" s="30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</row>
    <row r="7" spans="1:44" s="29" customFormat="1" ht="30" x14ac:dyDescent="0.25">
      <c r="A7" s="30">
        <v>4</v>
      </c>
      <c r="B7" s="47" t="s">
        <v>1204</v>
      </c>
      <c r="C7" s="342">
        <v>161362.74</v>
      </c>
      <c r="D7" s="31">
        <v>2013</v>
      </c>
      <c r="E7" s="32"/>
      <c r="F7" s="33"/>
      <c r="G7" s="32"/>
      <c r="H7" s="34"/>
      <c r="I7" s="34"/>
      <c r="J7" s="34"/>
      <c r="K7" s="34"/>
      <c r="L7" s="34"/>
      <c r="M7" s="34"/>
      <c r="N7" s="30"/>
      <c r="O7" s="30"/>
      <c r="P7" s="30"/>
      <c r="Q7" s="30"/>
      <c r="R7" s="30"/>
      <c r="S7" s="30"/>
      <c r="T7" s="30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</row>
    <row r="8" spans="1:44" s="29" customFormat="1" ht="30" x14ac:dyDescent="0.25">
      <c r="A8" s="22">
        <v>5</v>
      </c>
      <c r="B8" s="47" t="s">
        <v>1205</v>
      </c>
      <c r="C8" s="342">
        <v>48425.1</v>
      </c>
      <c r="D8" s="31">
        <v>2013</v>
      </c>
      <c r="E8" s="32"/>
      <c r="F8" s="33"/>
      <c r="G8" s="32"/>
      <c r="H8" s="34"/>
      <c r="I8" s="34"/>
      <c r="J8" s="34"/>
      <c r="K8" s="34"/>
      <c r="L8" s="34"/>
      <c r="M8" s="34"/>
      <c r="N8" s="30"/>
      <c r="O8" s="30"/>
      <c r="P8" s="30"/>
      <c r="Q8" s="30"/>
      <c r="R8" s="30"/>
      <c r="S8" s="30"/>
      <c r="T8" s="30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</row>
    <row r="9" spans="1:44" s="29" customFormat="1" ht="30" x14ac:dyDescent="0.25">
      <c r="A9" s="30">
        <v>6</v>
      </c>
      <c r="B9" s="47" t="s">
        <v>1206</v>
      </c>
      <c r="C9" s="342">
        <v>6587241.04</v>
      </c>
      <c r="D9" s="31">
        <v>1850</v>
      </c>
      <c r="E9" s="32">
        <v>384</v>
      </c>
      <c r="F9" s="36">
        <v>1020</v>
      </c>
      <c r="G9" s="32">
        <v>4320</v>
      </c>
      <c r="H9" s="34">
        <v>3</v>
      </c>
      <c r="I9" s="34" t="s">
        <v>11</v>
      </c>
      <c r="J9" s="34" t="s">
        <v>614</v>
      </c>
      <c r="K9" s="34"/>
      <c r="L9" s="34" t="s">
        <v>275</v>
      </c>
      <c r="M9" s="34" t="s">
        <v>17</v>
      </c>
      <c r="N9" s="30"/>
      <c r="O9" s="30" t="s">
        <v>230</v>
      </c>
      <c r="P9" s="30"/>
      <c r="Q9" s="30" t="s">
        <v>254</v>
      </c>
      <c r="R9" s="30" t="s">
        <v>254</v>
      </c>
      <c r="S9" s="30" t="s">
        <v>254</v>
      </c>
      <c r="T9" s="30"/>
      <c r="U9" s="71" t="s">
        <v>230</v>
      </c>
      <c r="V9" s="71" t="s">
        <v>254</v>
      </c>
      <c r="W9" s="71" t="s">
        <v>620</v>
      </c>
      <c r="X9" s="71" t="s">
        <v>254</v>
      </c>
      <c r="Y9" s="71" t="s">
        <v>621</v>
      </c>
      <c r="Z9" s="71" t="s">
        <v>622</v>
      </c>
      <c r="AA9" s="71"/>
      <c r="AB9" s="71" t="s">
        <v>622</v>
      </c>
      <c r="AC9" s="71" t="s">
        <v>622</v>
      </c>
      <c r="AD9" s="71" t="s">
        <v>622</v>
      </c>
      <c r="AE9" s="71" t="s">
        <v>254</v>
      </c>
      <c r="AF9" s="71" t="s">
        <v>622</v>
      </c>
      <c r="AG9" s="71" t="s">
        <v>622</v>
      </c>
      <c r="AH9" s="34" t="s">
        <v>230</v>
      </c>
      <c r="AI9" s="37"/>
      <c r="AJ9" s="71" t="s">
        <v>622</v>
      </c>
      <c r="AK9" s="71" t="s">
        <v>622</v>
      </c>
      <c r="AL9" s="71" t="s">
        <v>622</v>
      </c>
      <c r="AM9" s="71" t="s">
        <v>622</v>
      </c>
      <c r="AN9" s="71" t="s">
        <v>254</v>
      </c>
      <c r="AO9" s="71" t="s">
        <v>622</v>
      </c>
      <c r="AP9" s="71" t="s">
        <v>622</v>
      </c>
      <c r="AQ9" s="71">
        <v>2</v>
      </c>
      <c r="AR9" s="71" t="s">
        <v>254</v>
      </c>
    </row>
    <row r="10" spans="1:44" s="29" customFormat="1" ht="30" x14ac:dyDescent="0.25">
      <c r="A10" s="22">
        <v>7</v>
      </c>
      <c r="B10" s="47" t="s">
        <v>1207</v>
      </c>
      <c r="C10" s="342">
        <v>300000</v>
      </c>
      <c r="D10" s="31"/>
      <c r="E10" s="32"/>
      <c r="F10" s="36"/>
      <c r="G10" s="32"/>
      <c r="H10" s="34"/>
      <c r="I10" s="34"/>
      <c r="J10" s="34"/>
      <c r="K10" s="34"/>
      <c r="L10" s="34"/>
      <c r="M10" s="34"/>
      <c r="N10" s="30"/>
      <c r="O10" s="30"/>
      <c r="P10" s="30"/>
      <c r="Q10" s="30"/>
      <c r="R10" s="30"/>
      <c r="S10" s="30"/>
      <c r="T10" s="3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34"/>
      <c r="AI10" s="37"/>
      <c r="AJ10" s="71"/>
      <c r="AK10" s="71"/>
      <c r="AL10" s="71"/>
      <c r="AM10" s="71"/>
      <c r="AN10" s="71"/>
      <c r="AO10" s="71"/>
      <c r="AP10" s="71"/>
      <c r="AQ10" s="71"/>
      <c r="AR10" s="71"/>
    </row>
    <row r="11" spans="1:44" s="29" customFormat="1" x14ac:dyDescent="0.25">
      <c r="A11" s="30">
        <v>8</v>
      </c>
      <c r="B11" s="47" t="s">
        <v>1211</v>
      </c>
      <c r="C11" s="342">
        <v>11947446.98</v>
      </c>
      <c r="D11" s="31">
        <v>1910</v>
      </c>
      <c r="E11" s="32">
        <v>1250</v>
      </c>
      <c r="F11" s="380">
        <v>1850</v>
      </c>
      <c r="G11" s="32">
        <v>10254</v>
      </c>
      <c r="H11" s="34">
        <v>4</v>
      </c>
      <c r="I11" s="34" t="s">
        <v>11</v>
      </c>
      <c r="J11" s="34" t="s">
        <v>623</v>
      </c>
      <c r="K11" s="34"/>
      <c r="L11" s="34" t="s">
        <v>275</v>
      </c>
      <c r="M11" s="34" t="s">
        <v>17</v>
      </c>
      <c r="N11" s="30"/>
      <c r="O11" s="30" t="s">
        <v>230</v>
      </c>
      <c r="P11" s="30"/>
      <c r="Q11" s="30" t="s">
        <v>254</v>
      </c>
      <c r="R11" s="30" t="s">
        <v>254</v>
      </c>
      <c r="S11" s="30" t="s">
        <v>254</v>
      </c>
      <c r="T11" s="30"/>
      <c r="U11" s="34" t="s">
        <v>230</v>
      </c>
      <c r="V11" s="34" t="s">
        <v>254</v>
      </c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 t="s">
        <v>230</v>
      </c>
      <c r="AI11" s="37"/>
      <c r="AJ11" s="34"/>
      <c r="AK11" s="34"/>
      <c r="AL11" s="34"/>
      <c r="AM11" s="34"/>
      <c r="AN11" s="34"/>
      <c r="AO11" s="34"/>
      <c r="AP11" s="34"/>
      <c r="AQ11" s="34"/>
      <c r="AR11" s="34" t="s">
        <v>622</v>
      </c>
    </row>
    <row r="12" spans="1:44" s="29" customFormat="1" ht="30" x14ac:dyDescent="0.25">
      <c r="A12" s="22">
        <v>9</v>
      </c>
      <c r="B12" s="47" t="s">
        <v>1209</v>
      </c>
      <c r="C12" s="237">
        <v>8369670.9699999997</v>
      </c>
      <c r="D12" s="31">
        <v>1966</v>
      </c>
      <c r="E12" s="32">
        <v>757</v>
      </c>
      <c r="F12" s="36">
        <v>1296.75</v>
      </c>
      <c r="G12" s="32">
        <v>5750</v>
      </c>
      <c r="H12" s="34">
        <v>3</v>
      </c>
      <c r="I12" s="34" t="s">
        <v>11</v>
      </c>
      <c r="J12" s="34" t="s">
        <v>61</v>
      </c>
      <c r="K12" s="34"/>
      <c r="L12" s="34" t="s">
        <v>624</v>
      </c>
      <c r="M12" s="34" t="s">
        <v>625</v>
      </c>
      <c r="N12" s="30"/>
      <c r="O12" s="30" t="s">
        <v>230</v>
      </c>
      <c r="P12" s="30" t="s">
        <v>230</v>
      </c>
      <c r="Q12" s="30" t="s">
        <v>254</v>
      </c>
      <c r="R12" s="30" t="s">
        <v>254</v>
      </c>
      <c r="S12" s="30" t="s">
        <v>254</v>
      </c>
      <c r="T12" s="30"/>
      <c r="U12" s="34" t="s">
        <v>230</v>
      </c>
      <c r="V12" s="38" t="s">
        <v>230</v>
      </c>
      <c r="W12" s="38" t="s">
        <v>626</v>
      </c>
      <c r="X12" s="38" t="s">
        <v>230</v>
      </c>
      <c r="Y12" s="38" t="s">
        <v>627</v>
      </c>
      <c r="Z12" s="38" t="s">
        <v>234</v>
      </c>
      <c r="AA12" s="34" t="s">
        <v>334</v>
      </c>
      <c r="AB12" s="38" t="s">
        <v>234</v>
      </c>
      <c r="AC12" s="34" t="s">
        <v>234</v>
      </c>
      <c r="AD12" s="34" t="s">
        <v>234</v>
      </c>
      <c r="AE12" s="34" t="s">
        <v>230</v>
      </c>
      <c r="AF12" s="34" t="s">
        <v>234</v>
      </c>
      <c r="AG12" s="34" t="s">
        <v>234</v>
      </c>
      <c r="AH12" s="34" t="s">
        <v>230</v>
      </c>
      <c r="AI12" s="37"/>
      <c r="AJ12" s="34" t="s">
        <v>234</v>
      </c>
      <c r="AK12" s="34" t="s">
        <v>234</v>
      </c>
      <c r="AL12" s="34" t="s">
        <v>234</v>
      </c>
      <c r="AM12" s="34" t="s">
        <v>230</v>
      </c>
      <c r="AN12" s="34" t="s">
        <v>234</v>
      </c>
      <c r="AO12" s="34" t="s">
        <v>230</v>
      </c>
      <c r="AP12" s="34" t="s">
        <v>234</v>
      </c>
      <c r="AQ12" s="38">
        <v>2</v>
      </c>
      <c r="AR12" s="34" t="s">
        <v>230</v>
      </c>
    </row>
    <row r="13" spans="1:44" s="29" customFormat="1" ht="30" x14ac:dyDescent="0.25">
      <c r="A13" s="30">
        <v>10</v>
      </c>
      <c r="B13" s="47" t="s">
        <v>1210</v>
      </c>
      <c r="C13" s="238">
        <v>5218128.1900000004</v>
      </c>
      <c r="D13" s="31">
        <v>1959</v>
      </c>
      <c r="E13" s="32">
        <v>493.69</v>
      </c>
      <c r="F13" s="36">
        <v>808.48</v>
      </c>
      <c r="G13" s="39">
        <v>3492.05</v>
      </c>
      <c r="H13" s="34">
        <v>3</v>
      </c>
      <c r="I13" s="34" t="s">
        <v>11</v>
      </c>
      <c r="J13" s="34" t="s">
        <v>61</v>
      </c>
      <c r="K13" s="34"/>
      <c r="L13" s="34" t="s">
        <v>275</v>
      </c>
      <c r="M13" s="34" t="s">
        <v>625</v>
      </c>
      <c r="N13" s="30"/>
      <c r="O13" s="30" t="s">
        <v>230</v>
      </c>
      <c r="P13" s="30"/>
      <c r="Q13" s="30" t="s">
        <v>254</v>
      </c>
      <c r="R13" s="30" t="s">
        <v>254</v>
      </c>
      <c r="S13" s="30" t="s">
        <v>254</v>
      </c>
      <c r="T13" s="30"/>
      <c r="U13" s="34" t="s">
        <v>230</v>
      </c>
      <c r="V13" s="34" t="s">
        <v>230</v>
      </c>
      <c r="W13" s="34" t="s">
        <v>628</v>
      </c>
      <c r="X13" s="34" t="s">
        <v>230</v>
      </c>
      <c r="Y13" s="34" t="s">
        <v>629</v>
      </c>
      <c r="Z13" s="34" t="s">
        <v>234</v>
      </c>
      <c r="AA13" s="34"/>
      <c r="AB13" s="34" t="s">
        <v>234</v>
      </c>
      <c r="AC13" s="34" t="s">
        <v>234</v>
      </c>
      <c r="AD13" s="34" t="s">
        <v>234</v>
      </c>
      <c r="AE13" s="34" t="s">
        <v>230</v>
      </c>
      <c r="AF13" s="34" t="s">
        <v>234</v>
      </c>
      <c r="AG13" s="34" t="s">
        <v>234</v>
      </c>
      <c r="AH13" s="34" t="s">
        <v>230</v>
      </c>
      <c r="AI13" s="37"/>
      <c r="AJ13" s="34" t="s">
        <v>234</v>
      </c>
      <c r="AK13" s="34" t="s">
        <v>234</v>
      </c>
      <c r="AL13" s="34" t="s">
        <v>234</v>
      </c>
      <c r="AM13" s="34" t="s">
        <v>234</v>
      </c>
      <c r="AN13" s="34" t="s">
        <v>230</v>
      </c>
      <c r="AO13" s="34" t="s">
        <v>230</v>
      </c>
      <c r="AP13" s="34" t="s">
        <v>234</v>
      </c>
      <c r="AQ13" s="34">
        <v>2</v>
      </c>
      <c r="AR13" s="34" t="s">
        <v>230</v>
      </c>
    </row>
    <row r="14" spans="1:44" s="29" customFormat="1" x14ac:dyDescent="0.25">
      <c r="A14" s="22">
        <v>11</v>
      </c>
      <c r="B14" s="47" t="s">
        <v>1212</v>
      </c>
      <c r="C14" s="342">
        <v>917047.28</v>
      </c>
      <c r="D14" s="31">
        <v>1929</v>
      </c>
      <c r="E14" s="36">
        <v>354</v>
      </c>
      <c r="F14" s="36">
        <v>142</v>
      </c>
      <c r="G14" s="36">
        <v>2860</v>
      </c>
      <c r="H14" s="40">
        <v>2</v>
      </c>
      <c r="I14" s="40" t="s">
        <v>11</v>
      </c>
      <c r="J14" s="40" t="s">
        <v>21</v>
      </c>
      <c r="K14" s="40"/>
      <c r="L14" s="40" t="s">
        <v>275</v>
      </c>
      <c r="M14" s="40" t="s">
        <v>630</v>
      </c>
      <c r="N14" s="41"/>
      <c r="O14" s="41" t="s">
        <v>230</v>
      </c>
      <c r="P14" s="41" t="s">
        <v>230</v>
      </c>
      <c r="Q14" s="41" t="s">
        <v>230</v>
      </c>
      <c r="R14" s="41" t="s">
        <v>230</v>
      </c>
      <c r="S14" s="41" t="s">
        <v>230</v>
      </c>
      <c r="T14" s="41"/>
      <c r="U14" s="40" t="s">
        <v>230</v>
      </c>
      <c r="V14" s="40" t="s">
        <v>254</v>
      </c>
      <c r="W14" s="40" t="s">
        <v>353</v>
      </c>
      <c r="X14" s="40" t="s">
        <v>230</v>
      </c>
      <c r="Y14" s="40" t="s">
        <v>631</v>
      </c>
      <c r="Z14" s="40" t="s">
        <v>234</v>
      </c>
      <c r="AA14" s="40" t="s">
        <v>234</v>
      </c>
      <c r="AB14" s="40" t="s">
        <v>234</v>
      </c>
      <c r="AC14" s="40" t="s">
        <v>234</v>
      </c>
      <c r="AD14" s="40" t="s">
        <v>234</v>
      </c>
      <c r="AE14" s="40" t="s">
        <v>230</v>
      </c>
      <c r="AF14" s="40" t="s">
        <v>234</v>
      </c>
      <c r="AG14" s="40" t="s">
        <v>234</v>
      </c>
      <c r="AH14" s="40" t="s">
        <v>230</v>
      </c>
      <c r="AI14" s="42"/>
      <c r="AJ14" s="40" t="s">
        <v>234</v>
      </c>
      <c r="AK14" s="40" t="s">
        <v>234</v>
      </c>
      <c r="AL14" s="40" t="s">
        <v>234</v>
      </c>
      <c r="AM14" s="40" t="s">
        <v>230</v>
      </c>
      <c r="AN14" s="40" t="s">
        <v>234</v>
      </c>
      <c r="AO14" s="40" t="s">
        <v>234</v>
      </c>
      <c r="AP14" s="40" t="s">
        <v>234</v>
      </c>
      <c r="AQ14" s="40">
        <v>2</v>
      </c>
      <c r="AR14" s="40" t="s">
        <v>230</v>
      </c>
    </row>
    <row r="15" spans="1:44" s="29" customFormat="1" x14ac:dyDescent="0.25">
      <c r="A15" s="30">
        <v>12</v>
      </c>
      <c r="B15" s="72" t="s">
        <v>1213</v>
      </c>
      <c r="C15" s="342">
        <v>1084957.3500000001</v>
      </c>
      <c r="D15" s="31">
        <v>1880</v>
      </c>
      <c r="E15" s="36">
        <v>497</v>
      </c>
      <c r="F15" s="36">
        <v>168</v>
      </c>
      <c r="G15" s="36">
        <v>2384</v>
      </c>
      <c r="H15" s="40">
        <v>2</v>
      </c>
      <c r="I15" s="40" t="s">
        <v>11</v>
      </c>
      <c r="J15" s="40" t="s">
        <v>632</v>
      </c>
      <c r="K15" s="40"/>
      <c r="L15" s="40" t="s">
        <v>275</v>
      </c>
      <c r="M15" s="40" t="s">
        <v>633</v>
      </c>
      <c r="N15" s="41"/>
      <c r="O15" s="41" t="s">
        <v>230</v>
      </c>
      <c r="P15" s="41" t="s">
        <v>230</v>
      </c>
      <c r="Q15" s="41" t="s">
        <v>230</v>
      </c>
      <c r="R15" s="41" t="s">
        <v>230</v>
      </c>
      <c r="S15" s="41" t="s">
        <v>230</v>
      </c>
      <c r="T15" s="41"/>
      <c r="U15" s="40" t="s">
        <v>230</v>
      </c>
      <c r="V15" s="40" t="s">
        <v>254</v>
      </c>
      <c r="W15" s="40" t="s">
        <v>353</v>
      </c>
      <c r="X15" s="40" t="s">
        <v>230</v>
      </c>
      <c r="Y15" s="40" t="s">
        <v>634</v>
      </c>
      <c r="Z15" s="40" t="s">
        <v>234</v>
      </c>
      <c r="AA15" s="40" t="s">
        <v>234</v>
      </c>
      <c r="AB15" s="40" t="s">
        <v>234</v>
      </c>
      <c r="AC15" s="40" t="s">
        <v>234</v>
      </c>
      <c r="AD15" s="40" t="s">
        <v>234</v>
      </c>
      <c r="AE15" s="40" t="s">
        <v>230</v>
      </c>
      <c r="AF15" s="40" t="s">
        <v>234</v>
      </c>
      <c r="AG15" s="40" t="s">
        <v>234</v>
      </c>
      <c r="AH15" s="40" t="s">
        <v>230</v>
      </c>
      <c r="AI15" s="42"/>
      <c r="AJ15" s="40" t="s">
        <v>234</v>
      </c>
      <c r="AK15" s="40" t="s">
        <v>234</v>
      </c>
      <c r="AL15" s="40" t="s">
        <v>234</v>
      </c>
      <c r="AM15" s="40" t="s">
        <v>230</v>
      </c>
      <c r="AN15" s="40" t="s">
        <v>234</v>
      </c>
      <c r="AO15" s="40" t="s">
        <v>234</v>
      </c>
      <c r="AP15" s="40" t="s">
        <v>234</v>
      </c>
      <c r="AQ15" s="40">
        <v>2</v>
      </c>
      <c r="AR15" s="40" t="s">
        <v>230</v>
      </c>
    </row>
    <row r="16" spans="1:44" s="29" customFormat="1" x14ac:dyDescent="0.25">
      <c r="A16" s="22">
        <v>13</v>
      </c>
      <c r="B16" s="47" t="s">
        <v>1214</v>
      </c>
      <c r="C16" s="342">
        <v>1394722.12</v>
      </c>
      <c r="D16" s="31">
        <v>1958</v>
      </c>
      <c r="E16" s="36">
        <v>296</v>
      </c>
      <c r="F16" s="36">
        <v>189</v>
      </c>
      <c r="G16" s="36">
        <v>472.5</v>
      </c>
      <c r="H16" s="40">
        <v>3</v>
      </c>
      <c r="I16" s="40" t="s">
        <v>635</v>
      </c>
      <c r="J16" s="40" t="s">
        <v>636</v>
      </c>
      <c r="K16" s="40"/>
      <c r="L16" s="40" t="s">
        <v>275</v>
      </c>
      <c r="M16" s="40" t="s">
        <v>637</v>
      </c>
      <c r="N16" s="41"/>
      <c r="O16" s="41" t="s">
        <v>230</v>
      </c>
      <c r="P16" s="41" t="s">
        <v>230</v>
      </c>
      <c r="Q16" s="41" t="s">
        <v>230</v>
      </c>
      <c r="R16" s="41" t="s">
        <v>230</v>
      </c>
      <c r="S16" s="41" t="s">
        <v>230</v>
      </c>
      <c r="T16" s="41"/>
      <c r="U16" s="40" t="s">
        <v>230</v>
      </c>
      <c r="V16" s="40" t="s">
        <v>254</v>
      </c>
      <c r="W16" s="40" t="s">
        <v>353</v>
      </c>
      <c r="X16" s="41" t="s">
        <v>230</v>
      </c>
      <c r="Y16" s="40" t="s">
        <v>638</v>
      </c>
      <c r="Z16" s="41" t="s">
        <v>234</v>
      </c>
      <c r="AA16" s="41" t="s">
        <v>234</v>
      </c>
      <c r="AB16" s="41" t="s">
        <v>234</v>
      </c>
      <c r="AC16" s="41" t="s">
        <v>234</v>
      </c>
      <c r="AD16" s="41" t="s">
        <v>234</v>
      </c>
      <c r="AE16" s="40" t="s">
        <v>230</v>
      </c>
      <c r="AF16" s="40" t="s">
        <v>234</v>
      </c>
      <c r="AG16" s="40" t="s">
        <v>234</v>
      </c>
      <c r="AH16" s="40" t="s">
        <v>230</v>
      </c>
      <c r="AI16" s="43"/>
      <c r="AJ16" s="40" t="s">
        <v>234</v>
      </c>
      <c r="AK16" s="40" t="s">
        <v>234</v>
      </c>
      <c r="AL16" s="40" t="s">
        <v>234</v>
      </c>
      <c r="AM16" s="40" t="s">
        <v>230</v>
      </c>
      <c r="AN16" s="40" t="s">
        <v>234</v>
      </c>
      <c r="AO16" s="40" t="s">
        <v>234</v>
      </c>
      <c r="AP16" s="40" t="s">
        <v>234</v>
      </c>
      <c r="AQ16" s="40">
        <v>2</v>
      </c>
      <c r="AR16" s="40" t="s">
        <v>230</v>
      </c>
    </row>
    <row r="17" spans="1:44" s="29" customFormat="1" ht="30" x14ac:dyDescent="0.25">
      <c r="A17" s="30">
        <v>14</v>
      </c>
      <c r="B17" s="47" t="s">
        <v>1215</v>
      </c>
      <c r="C17" s="342">
        <v>16783</v>
      </c>
      <c r="D17" s="31"/>
      <c r="E17" s="36"/>
      <c r="F17" s="36"/>
      <c r="G17" s="36"/>
      <c r="H17" s="40"/>
      <c r="I17" s="40"/>
      <c r="J17" s="40"/>
      <c r="K17" s="40"/>
      <c r="L17" s="40"/>
      <c r="M17" s="40"/>
      <c r="N17" s="41"/>
      <c r="O17" s="41"/>
      <c r="P17" s="41"/>
      <c r="Q17" s="41"/>
      <c r="R17" s="41"/>
      <c r="S17" s="41"/>
      <c r="T17" s="41"/>
      <c r="U17" s="40"/>
      <c r="V17" s="40"/>
      <c r="W17" s="40"/>
      <c r="X17" s="41"/>
      <c r="Y17" s="40"/>
      <c r="Z17" s="41"/>
      <c r="AA17" s="41"/>
      <c r="AB17" s="41"/>
      <c r="AC17" s="41"/>
      <c r="AD17" s="41"/>
      <c r="AE17" s="40"/>
      <c r="AF17" s="40"/>
      <c r="AG17" s="40"/>
      <c r="AH17" s="40"/>
      <c r="AI17" s="43"/>
      <c r="AJ17" s="40"/>
      <c r="AK17" s="40"/>
      <c r="AL17" s="40"/>
      <c r="AM17" s="40"/>
      <c r="AN17" s="40"/>
      <c r="AO17" s="40"/>
      <c r="AP17" s="40"/>
      <c r="AQ17" s="40"/>
      <c r="AR17" s="40"/>
    </row>
    <row r="18" spans="1:44" s="29" customFormat="1" ht="30" x14ac:dyDescent="0.25">
      <c r="A18" s="22">
        <v>15</v>
      </c>
      <c r="B18" s="47" t="s">
        <v>1216</v>
      </c>
      <c r="C18" s="342">
        <v>8159.41</v>
      </c>
      <c r="D18" s="31"/>
      <c r="E18" s="36"/>
      <c r="F18" s="36"/>
      <c r="G18" s="36"/>
      <c r="H18" s="40"/>
      <c r="I18" s="40"/>
      <c r="J18" s="40"/>
      <c r="K18" s="40"/>
      <c r="L18" s="40"/>
      <c r="M18" s="40"/>
      <c r="N18" s="41"/>
      <c r="O18" s="41"/>
      <c r="P18" s="41"/>
      <c r="Q18" s="41"/>
      <c r="R18" s="41"/>
      <c r="S18" s="41"/>
      <c r="T18" s="41"/>
      <c r="U18" s="40"/>
      <c r="V18" s="40"/>
      <c r="W18" s="40"/>
      <c r="X18" s="41"/>
      <c r="Y18" s="40"/>
      <c r="Z18" s="41"/>
      <c r="AA18" s="41"/>
      <c r="AB18" s="41"/>
      <c r="AC18" s="41"/>
      <c r="AD18" s="41"/>
      <c r="AE18" s="40"/>
      <c r="AF18" s="40"/>
      <c r="AG18" s="40"/>
      <c r="AH18" s="40"/>
      <c r="AI18" s="43"/>
      <c r="AJ18" s="40"/>
      <c r="AK18" s="40"/>
      <c r="AL18" s="40"/>
      <c r="AM18" s="40"/>
      <c r="AN18" s="40"/>
      <c r="AO18" s="40"/>
      <c r="AP18" s="40"/>
      <c r="AQ18" s="40"/>
      <c r="AR18" s="40"/>
    </row>
    <row r="19" spans="1:44" s="29" customFormat="1" x14ac:dyDescent="0.25">
      <c r="A19" s="30">
        <v>16</v>
      </c>
      <c r="B19" s="72" t="s">
        <v>1217</v>
      </c>
      <c r="C19" s="342">
        <v>2454070.19</v>
      </c>
      <c r="D19" s="31">
        <v>1925</v>
      </c>
      <c r="E19" s="36">
        <v>148</v>
      </c>
      <c r="F19" s="36">
        <v>380</v>
      </c>
      <c r="G19" s="36">
        <v>1729.8</v>
      </c>
      <c r="H19" s="40">
        <v>4</v>
      </c>
      <c r="I19" s="40" t="s">
        <v>11</v>
      </c>
      <c r="J19" s="40" t="s">
        <v>639</v>
      </c>
      <c r="K19" s="40"/>
      <c r="L19" s="40" t="s">
        <v>275</v>
      </c>
      <c r="M19" s="40" t="s">
        <v>229</v>
      </c>
      <c r="N19" s="41"/>
      <c r="O19" s="41" t="s">
        <v>230</v>
      </c>
      <c r="P19" s="41" t="s">
        <v>230</v>
      </c>
      <c r="Q19" s="41" t="s">
        <v>230</v>
      </c>
      <c r="R19" s="41" t="s">
        <v>230</v>
      </c>
      <c r="S19" s="41" t="s">
        <v>230</v>
      </c>
      <c r="T19" s="41"/>
      <c r="U19" s="40" t="s">
        <v>230</v>
      </c>
      <c r="V19" s="40" t="s">
        <v>254</v>
      </c>
      <c r="W19" s="40" t="s">
        <v>353</v>
      </c>
      <c r="X19" s="41" t="s">
        <v>230</v>
      </c>
      <c r="Y19" s="40" t="s">
        <v>640</v>
      </c>
      <c r="Z19" s="41" t="s">
        <v>234</v>
      </c>
      <c r="AA19" s="41" t="s">
        <v>234</v>
      </c>
      <c r="AB19" s="41" t="s">
        <v>234</v>
      </c>
      <c r="AC19" s="41" t="s">
        <v>234</v>
      </c>
      <c r="AD19" s="41" t="s">
        <v>234</v>
      </c>
      <c r="AE19" s="40" t="s">
        <v>230</v>
      </c>
      <c r="AF19" s="40" t="s">
        <v>234</v>
      </c>
      <c r="AG19" s="40" t="s">
        <v>234</v>
      </c>
      <c r="AH19" s="40" t="s">
        <v>230</v>
      </c>
      <c r="AI19" s="42"/>
      <c r="AJ19" s="40" t="s">
        <v>230</v>
      </c>
      <c r="AK19" s="40" t="s">
        <v>234</v>
      </c>
      <c r="AL19" s="40" t="s">
        <v>234</v>
      </c>
      <c r="AM19" s="40" t="s">
        <v>230</v>
      </c>
      <c r="AN19" s="40" t="s">
        <v>234</v>
      </c>
      <c r="AO19" s="40" t="s">
        <v>234</v>
      </c>
      <c r="AP19" s="40" t="s">
        <v>234</v>
      </c>
      <c r="AQ19" s="40">
        <v>2</v>
      </c>
      <c r="AR19" s="40" t="s">
        <v>230</v>
      </c>
    </row>
    <row r="20" spans="1:44" x14ac:dyDescent="0.25">
      <c r="A20" s="22">
        <v>17</v>
      </c>
      <c r="B20" s="112" t="s">
        <v>1218</v>
      </c>
      <c r="C20" s="237">
        <v>17397.810000000001</v>
      </c>
      <c r="D20" s="112">
        <v>2014</v>
      </c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</row>
    <row r="21" spans="1:44" x14ac:dyDescent="0.25">
      <c r="A21" s="30">
        <v>18</v>
      </c>
      <c r="B21" s="112" t="s">
        <v>1219</v>
      </c>
      <c r="C21" s="237">
        <v>30000</v>
      </c>
      <c r="D21" s="112">
        <v>2009</v>
      </c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</row>
    <row r="22" spans="1:44" x14ac:dyDescent="0.25">
      <c r="A22" s="22">
        <v>19</v>
      </c>
      <c r="B22" s="112" t="s">
        <v>1220</v>
      </c>
      <c r="C22" s="237">
        <v>16872.53</v>
      </c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</row>
    <row r="23" spans="1:44" x14ac:dyDescent="0.25">
      <c r="A23" s="30">
        <v>20</v>
      </c>
      <c r="B23" s="112" t="s">
        <v>1221</v>
      </c>
      <c r="C23" s="237">
        <v>19979.509999999998</v>
      </c>
      <c r="D23" s="112">
        <v>2017</v>
      </c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</row>
    <row r="24" spans="1:44" x14ac:dyDescent="0.25">
      <c r="A24" s="22">
        <v>21</v>
      </c>
      <c r="B24" s="112" t="s">
        <v>1222</v>
      </c>
      <c r="C24" s="237">
        <v>8400</v>
      </c>
      <c r="D24" s="112">
        <v>2019</v>
      </c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</row>
    <row r="25" spans="1:44" x14ac:dyDescent="0.25">
      <c r="A25" s="30">
        <v>22</v>
      </c>
      <c r="B25" s="112" t="s">
        <v>1280</v>
      </c>
      <c r="C25" s="237">
        <v>1034576.55</v>
      </c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</row>
  </sheetData>
  <mergeCells count="24">
    <mergeCell ref="AR2:AR3"/>
    <mergeCell ref="U2:U3"/>
    <mergeCell ref="V2:W2"/>
    <mergeCell ref="X2:Y2"/>
    <mergeCell ref="Z2:AA2"/>
    <mergeCell ref="AB2:AD2"/>
    <mergeCell ref="AE2:AE3"/>
    <mergeCell ref="AF2:AF3"/>
    <mergeCell ref="AG2:AG3"/>
    <mergeCell ref="AH2:AH3"/>
    <mergeCell ref="AI2:AI3"/>
    <mergeCell ref="AJ2:AQ2"/>
    <mergeCell ref="T2:T3"/>
    <mergeCell ref="A2:A3"/>
    <mergeCell ref="B2:B3"/>
    <mergeCell ref="C2:C3"/>
    <mergeCell ref="D2:D3"/>
    <mergeCell ref="H2:H3"/>
    <mergeCell ref="I2:N2"/>
    <mergeCell ref="O2:O3"/>
    <mergeCell ref="P2:P3"/>
    <mergeCell ref="Q2:Q3"/>
    <mergeCell ref="R2:R3"/>
    <mergeCell ref="S2:S3"/>
  </mergeCells>
  <conditionalFormatting sqref="C2:C1048576">
    <cfRule type="cellIs" dxfId="1" priority="1" operator="equal">
      <formula>0</formula>
    </cfRule>
  </conditionalFormatting>
  <pageMargins left="0.7" right="0.7" top="0.75" bottom="0.75" header="0.3" footer="0.3"/>
  <pageSetup paperSize="9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R9"/>
  <sheetViews>
    <sheetView workbookViewId="0">
      <selection activeCell="E22" sqref="E22"/>
    </sheetView>
  </sheetViews>
  <sheetFormatPr defaultColWidth="9" defaultRowHeight="15" x14ac:dyDescent="0.25"/>
  <cols>
    <col min="1" max="1" width="3.625" style="67" bestFit="1" customWidth="1"/>
    <col min="2" max="2" width="44.125" style="67" customWidth="1"/>
    <col min="3" max="3" width="20" style="73" customWidth="1"/>
    <col min="4" max="4" width="9.125" style="67" bestFit="1" customWidth="1"/>
    <col min="5" max="5" width="13.125" style="67" bestFit="1" customWidth="1"/>
    <col min="6" max="6" width="12.625" style="67" bestFit="1" customWidth="1"/>
    <col min="7" max="7" width="9.125" style="67" customWidth="1"/>
    <col min="8" max="8" width="10.25" style="67" customWidth="1"/>
    <col min="9" max="10" width="19.25" style="67" customWidth="1"/>
    <col min="11" max="11" width="9.25" style="67" customWidth="1"/>
    <col min="12" max="12" width="9.5" style="67" customWidth="1"/>
    <col min="13" max="13" width="22.5" style="67" customWidth="1"/>
    <col min="14" max="14" width="9.25" style="67" customWidth="1"/>
    <col min="15" max="15" width="10" style="67" customWidth="1"/>
    <col min="16" max="19" width="10.125" style="67" customWidth="1"/>
    <col min="20" max="20" width="18.375" style="67" customWidth="1"/>
    <col min="21" max="21" width="8" style="44" customWidth="1"/>
    <col min="22" max="22" width="11.875" style="44" customWidth="1"/>
    <col min="23" max="24" width="8" style="44" customWidth="1"/>
    <col min="25" max="25" width="16.5" style="44" customWidth="1"/>
    <col min="26" max="26" width="8" style="44" customWidth="1"/>
    <col min="27" max="27" width="13.875" style="44" customWidth="1"/>
    <col min="28" max="28" width="9.25" style="44" customWidth="1"/>
    <col min="29" max="29" width="20.75" style="44" customWidth="1"/>
    <col min="30" max="30" width="8" style="44" customWidth="1"/>
    <col min="31" max="32" width="15" style="44" customWidth="1"/>
    <col min="33" max="33" width="14.875" style="44" customWidth="1"/>
    <col min="34" max="35" width="17.5" style="44" customWidth="1"/>
    <col min="36" max="39" width="15" style="44" customWidth="1"/>
    <col min="40" max="40" width="10" style="44" customWidth="1"/>
    <col min="41" max="41" width="15" style="44" customWidth="1"/>
    <col min="42" max="42" width="8" style="44" customWidth="1"/>
    <col min="43" max="43" width="16.25" style="44" customWidth="1"/>
    <col min="44" max="44" width="10" style="44" customWidth="1"/>
    <col min="45" max="16384" width="9" style="67"/>
  </cols>
  <sheetData>
    <row r="1" spans="1:44" ht="18.75" x14ac:dyDescent="0.3">
      <c r="A1" s="133" t="s">
        <v>665</v>
      </c>
    </row>
    <row r="2" spans="1:44" s="18" customFormat="1" ht="12" x14ac:dyDescent="0.2">
      <c r="A2" s="415" t="s">
        <v>181</v>
      </c>
      <c r="B2" s="415" t="s">
        <v>182</v>
      </c>
      <c r="C2" s="419" t="s">
        <v>608</v>
      </c>
      <c r="D2" s="421" t="s">
        <v>183</v>
      </c>
      <c r="E2" s="17" t="s">
        <v>184</v>
      </c>
      <c r="F2" s="17" t="s">
        <v>185</v>
      </c>
      <c r="G2" s="17" t="s">
        <v>186</v>
      </c>
      <c r="H2" s="423" t="s">
        <v>187</v>
      </c>
      <c r="I2" s="425" t="s">
        <v>188</v>
      </c>
      <c r="J2" s="426"/>
      <c r="K2" s="426"/>
      <c r="L2" s="426"/>
      <c r="M2" s="426"/>
      <c r="N2" s="427"/>
      <c r="O2" s="428" t="s">
        <v>189</v>
      </c>
      <c r="P2" s="428" t="s">
        <v>190</v>
      </c>
      <c r="Q2" s="428" t="s">
        <v>191</v>
      </c>
      <c r="R2" s="428" t="s">
        <v>192</v>
      </c>
      <c r="S2" s="428" t="s">
        <v>193</v>
      </c>
      <c r="T2" s="415" t="s">
        <v>609</v>
      </c>
      <c r="U2" s="421" t="s">
        <v>195</v>
      </c>
      <c r="V2" s="421" t="s">
        <v>196</v>
      </c>
      <c r="W2" s="421"/>
      <c r="X2" s="421" t="s">
        <v>197</v>
      </c>
      <c r="Y2" s="421"/>
      <c r="Z2" s="423" t="s">
        <v>198</v>
      </c>
      <c r="AA2" s="423"/>
      <c r="AB2" s="423" t="s">
        <v>199</v>
      </c>
      <c r="AC2" s="423"/>
      <c r="AD2" s="423"/>
      <c r="AE2" s="423" t="s">
        <v>200</v>
      </c>
      <c r="AF2" s="423" t="s">
        <v>201</v>
      </c>
      <c r="AG2" s="423" t="s">
        <v>202</v>
      </c>
      <c r="AH2" s="423" t="s">
        <v>203</v>
      </c>
      <c r="AI2" s="428" t="s">
        <v>610</v>
      </c>
      <c r="AJ2" s="425" t="s">
        <v>205</v>
      </c>
      <c r="AK2" s="432"/>
      <c r="AL2" s="432"/>
      <c r="AM2" s="432"/>
      <c r="AN2" s="432"/>
      <c r="AO2" s="432"/>
      <c r="AP2" s="432"/>
      <c r="AQ2" s="433"/>
      <c r="AR2" s="428" t="s">
        <v>206</v>
      </c>
    </row>
    <row r="3" spans="1:44" s="18" customFormat="1" ht="53.25" customHeight="1" thickBot="1" x14ac:dyDescent="0.25">
      <c r="A3" s="416"/>
      <c r="B3" s="416"/>
      <c r="C3" s="420"/>
      <c r="D3" s="422"/>
      <c r="E3" s="19" t="s">
        <v>611</v>
      </c>
      <c r="F3" s="19" t="s">
        <v>611</v>
      </c>
      <c r="G3" s="19" t="s">
        <v>612</v>
      </c>
      <c r="H3" s="424"/>
      <c r="I3" s="20" t="s">
        <v>208</v>
      </c>
      <c r="J3" s="20" t="s">
        <v>6</v>
      </c>
      <c r="K3" s="20" t="s">
        <v>209</v>
      </c>
      <c r="L3" s="20" t="s">
        <v>210</v>
      </c>
      <c r="M3" s="20" t="s">
        <v>211</v>
      </c>
      <c r="N3" s="20" t="s">
        <v>212</v>
      </c>
      <c r="O3" s="429"/>
      <c r="P3" s="429"/>
      <c r="Q3" s="429"/>
      <c r="R3" s="429"/>
      <c r="S3" s="429"/>
      <c r="T3" s="416"/>
      <c r="U3" s="418"/>
      <c r="V3" s="21" t="s">
        <v>213</v>
      </c>
      <c r="W3" s="21" t="s">
        <v>214</v>
      </c>
      <c r="X3" s="20" t="s">
        <v>215</v>
      </c>
      <c r="Y3" s="20" t="s">
        <v>216</v>
      </c>
      <c r="Z3" s="20" t="s">
        <v>217</v>
      </c>
      <c r="AA3" s="20" t="s">
        <v>218</v>
      </c>
      <c r="AB3" s="21" t="s">
        <v>219</v>
      </c>
      <c r="AC3" s="21" t="s">
        <v>220</v>
      </c>
      <c r="AD3" s="21" t="s">
        <v>221</v>
      </c>
      <c r="AE3" s="404"/>
      <c r="AF3" s="404"/>
      <c r="AG3" s="404"/>
      <c r="AH3" s="404"/>
      <c r="AI3" s="431"/>
      <c r="AJ3" s="21" t="s">
        <v>222</v>
      </c>
      <c r="AK3" s="21" t="s">
        <v>223</v>
      </c>
      <c r="AL3" s="21" t="s">
        <v>224</v>
      </c>
      <c r="AM3" s="21" t="s">
        <v>613</v>
      </c>
      <c r="AN3" s="21" t="s">
        <v>219</v>
      </c>
      <c r="AO3" s="21" t="s">
        <v>226</v>
      </c>
      <c r="AP3" s="21" t="s">
        <v>227</v>
      </c>
      <c r="AQ3" s="21" t="s">
        <v>228</v>
      </c>
      <c r="AR3" s="430"/>
    </row>
    <row r="4" spans="1:44" s="29" customFormat="1" ht="30.75" thickTop="1" x14ac:dyDescent="0.25">
      <c r="A4" s="30">
        <v>1</v>
      </c>
      <c r="B4" s="47" t="s">
        <v>1201</v>
      </c>
      <c r="C4" s="201">
        <v>2100307.52</v>
      </c>
      <c r="D4" s="31" t="s">
        <v>646</v>
      </c>
      <c r="E4" s="32"/>
      <c r="F4" s="33">
        <v>360</v>
      </c>
      <c r="G4" s="32"/>
      <c r="H4" s="34">
        <v>3</v>
      </c>
      <c r="I4" s="34" t="s">
        <v>11</v>
      </c>
      <c r="J4" s="34" t="s">
        <v>275</v>
      </c>
      <c r="K4" s="34"/>
      <c r="L4" s="34" t="s">
        <v>275</v>
      </c>
      <c r="M4" s="34" t="s">
        <v>644</v>
      </c>
      <c r="N4" s="30"/>
      <c r="O4" s="30" t="s">
        <v>230</v>
      </c>
      <c r="P4" s="30"/>
      <c r="Q4" s="30" t="s">
        <v>254</v>
      </c>
      <c r="R4" s="30" t="s">
        <v>254</v>
      </c>
      <c r="S4" s="30" t="s">
        <v>254</v>
      </c>
      <c r="T4" s="30"/>
      <c r="U4" s="35" t="s">
        <v>230</v>
      </c>
      <c r="V4" s="34" t="s">
        <v>230</v>
      </c>
      <c r="W4" s="34" t="s">
        <v>618</v>
      </c>
      <c r="X4" s="34" t="s">
        <v>234</v>
      </c>
      <c r="Y4" s="34"/>
      <c r="Z4" s="34" t="s">
        <v>234</v>
      </c>
      <c r="AA4" s="34" t="s">
        <v>619</v>
      </c>
      <c r="AB4" s="34" t="s">
        <v>234</v>
      </c>
      <c r="AC4" s="34" t="s">
        <v>234</v>
      </c>
      <c r="AD4" s="34" t="s">
        <v>234</v>
      </c>
      <c r="AE4" s="34"/>
      <c r="AF4" s="34"/>
      <c r="AG4" s="34" t="s">
        <v>234</v>
      </c>
      <c r="AH4" s="26" t="s">
        <v>230</v>
      </c>
      <c r="AI4" s="34"/>
      <c r="AJ4" s="34" t="s">
        <v>234</v>
      </c>
      <c r="AK4" s="34" t="s">
        <v>234</v>
      </c>
      <c r="AL4" s="34" t="s">
        <v>234</v>
      </c>
      <c r="AM4" s="34" t="s">
        <v>234</v>
      </c>
      <c r="AN4" s="34" t="s">
        <v>234</v>
      </c>
      <c r="AO4" s="34" t="s">
        <v>234</v>
      </c>
      <c r="AP4" s="34" t="s">
        <v>234</v>
      </c>
      <c r="AQ4" s="34">
        <v>3</v>
      </c>
      <c r="AR4" s="34" t="s">
        <v>234</v>
      </c>
    </row>
    <row r="5" spans="1:44" s="29" customFormat="1" ht="30" x14ac:dyDescent="0.25">
      <c r="A5" s="22">
        <v>2</v>
      </c>
      <c r="B5" s="47" t="s">
        <v>641</v>
      </c>
      <c r="C5" s="201">
        <v>404000</v>
      </c>
      <c r="D5" s="31" t="s">
        <v>646</v>
      </c>
      <c r="E5" s="32"/>
      <c r="F5" s="36">
        <v>428.59</v>
      </c>
      <c r="G5" s="32"/>
      <c r="H5" s="34">
        <v>1</v>
      </c>
      <c r="I5" s="34" t="s">
        <v>11</v>
      </c>
      <c r="J5" s="34" t="s">
        <v>645</v>
      </c>
      <c r="K5" s="34"/>
      <c r="L5" s="34" t="s">
        <v>275</v>
      </c>
      <c r="M5" s="34" t="s">
        <v>644</v>
      </c>
      <c r="N5" s="30"/>
      <c r="O5" s="30" t="s">
        <v>230</v>
      </c>
      <c r="P5" s="30"/>
      <c r="Q5" s="30" t="s">
        <v>254</v>
      </c>
      <c r="R5" s="30" t="s">
        <v>254</v>
      </c>
      <c r="S5" s="30" t="s">
        <v>254</v>
      </c>
      <c r="T5" s="30"/>
      <c r="U5" s="70" t="s">
        <v>230</v>
      </c>
      <c r="V5" s="71" t="s">
        <v>254</v>
      </c>
      <c r="W5" s="71" t="s">
        <v>620</v>
      </c>
      <c r="X5" s="34" t="s">
        <v>234</v>
      </c>
      <c r="Y5" s="71"/>
      <c r="Z5" s="71" t="s">
        <v>622</v>
      </c>
      <c r="AA5" s="71"/>
      <c r="AB5" s="71" t="s">
        <v>622</v>
      </c>
      <c r="AC5" s="71" t="s">
        <v>622</v>
      </c>
      <c r="AD5" s="71" t="s">
        <v>622</v>
      </c>
      <c r="AE5" s="71"/>
      <c r="AF5" s="71"/>
      <c r="AG5" s="71" t="s">
        <v>622</v>
      </c>
      <c r="AH5" s="26" t="s">
        <v>230</v>
      </c>
      <c r="AI5" s="37"/>
      <c r="AJ5" s="71" t="s">
        <v>622</v>
      </c>
      <c r="AK5" s="71" t="s">
        <v>622</v>
      </c>
      <c r="AL5" s="71" t="s">
        <v>622</v>
      </c>
      <c r="AM5" s="71" t="s">
        <v>622</v>
      </c>
      <c r="AN5" s="34" t="s">
        <v>234</v>
      </c>
      <c r="AO5" s="71" t="s">
        <v>622</v>
      </c>
      <c r="AP5" s="71" t="s">
        <v>622</v>
      </c>
      <c r="AQ5" s="71">
        <v>2</v>
      </c>
      <c r="AR5" s="34" t="s">
        <v>234</v>
      </c>
    </row>
    <row r="6" spans="1:44" s="29" customFormat="1" ht="30" x14ac:dyDescent="0.25">
      <c r="A6" s="30">
        <v>3</v>
      </c>
      <c r="B6" s="47" t="s">
        <v>642</v>
      </c>
      <c r="C6" s="201">
        <v>17494.8</v>
      </c>
      <c r="D6" s="31">
        <v>2011</v>
      </c>
      <c r="E6" s="32"/>
      <c r="F6" s="36"/>
      <c r="G6" s="32"/>
      <c r="H6" s="34"/>
      <c r="I6" s="34" t="s">
        <v>53</v>
      </c>
      <c r="J6" s="34"/>
      <c r="K6" s="34"/>
      <c r="L6" s="34"/>
      <c r="M6" s="34"/>
      <c r="N6" s="30"/>
      <c r="O6" s="30"/>
      <c r="P6" s="30"/>
      <c r="Q6" s="30"/>
      <c r="R6" s="30"/>
      <c r="S6" s="30"/>
      <c r="T6" s="30"/>
      <c r="U6" s="35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26"/>
      <c r="AI6" s="37"/>
      <c r="AJ6" s="34"/>
      <c r="AK6" s="34"/>
      <c r="AL6" s="34"/>
      <c r="AM6" s="34"/>
      <c r="AN6" s="34"/>
      <c r="AO6" s="34"/>
      <c r="AP6" s="34"/>
      <c r="AQ6" s="34"/>
      <c r="AR6" s="34"/>
    </row>
    <row r="7" spans="1:44" s="29" customFormat="1" ht="30" x14ac:dyDescent="0.25">
      <c r="A7" s="22">
        <v>4</v>
      </c>
      <c r="B7" s="47" t="s">
        <v>643</v>
      </c>
      <c r="C7" s="201">
        <v>17494.8</v>
      </c>
      <c r="D7" s="31">
        <v>2011</v>
      </c>
      <c r="E7" s="32"/>
      <c r="F7" s="36"/>
      <c r="G7" s="32"/>
      <c r="H7" s="34"/>
      <c r="I7" s="34" t="s">
        <v>53</v>
      </c>
      <c r="J7" s="34"/>
      <c r="K7" s="34"/>
      <c r="L7" s="34"/>
      <c r="M7" s="34"/>
      <c r="N7" s="30"/>
      <c r="O7" s="30"/>
      <c r="P7" s="30"/>
      <c r="Q7" s="30"/>
      <c r="R7" s="30"/>
      <c r="S7" s="30"/>
      <c r="T7" s="30"/>
      <c r="U7" s="35"/>
      <c r="V7" s="38"/>
      <c r="W7" s="38"/>
      <c r="X7" s="38"/>
      <c r="Y7" s="38"/>
      <c r="Z7" s="38"/>
      <c r="AA7" s="34"/>
      <c r="AB7" s="38"/>
      <c r="AC7" s="34"/>
      <c r="AD7" s="34"/>
      <c r="AE7" s="34"/>
      <c r="AF7" s="34"/>
      <c r="AG7" s="34"/>
      <c r="AH7" s="26"/>
      <c r="AI7" s="37"/>
      <c r="AJ7" s="34"/>
      <c r="AK7" s="34"/>
      <c r="AL7" s="34"/>
      <c r="AM7" s="34"/>
      <c r="AN7" s="34"/>
      <c r="AO7" s="34"/>
      <c r="AP7" s="34"/>
      <c r="AQ7" s="38"/>
      <c r="AR7" s="34"/>
    </row>
    <row r="8" spans="1:44" x14ac:dyDescent="0.25">
      <c r="A8" s="30">
        <v>5</v>
      </c>
      <c r="B8" s="112" t="s">
        <v>1200</v>
      </c>
      <c r="C8" s="237">
        <v>180207.9</v>
      </c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</row>
    <row r="9" spans="1:44" x14ac:dyDescent="0.25">
      <c r="A9" s="30">
        <v>6</v>
      </c>
      <c r="B9" s="112" t="s">
        <v>1202</v>
      </c>
      <c r="C9" s="237">
        <v>49000</v>
      </c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</row>
  </sheetData>
  <mergeCells count="24">
    <mergeCell ref="AR2:AR3"/>
    <mergeCell ref="U2:U3"/>
    <mergeCell ref="V2:W2"/>
    <mergeCell ref="X2:Y2"/>
    <mergeCell ref="Z2:AA2"/>
    <mergeCell ref="AB2:AD2"/>
    <mergeCell ref="AE2:AE3"/>
    <mergeCell ref="AF2:AF3"/>
    <mergeCell ref="AG2:AG3"/>
    <mergeCell ref="AH2:AH3"/>
    <mergeCell ref="AI2:AI3"/>
    <mergeCell ref="AJ2:AQ2"/>
    <mergeCell ref="T2:T3"/>
    <mergeCell ref="A2:A3"/>
    <mergeCell ref="B2:B3"/>
    <mergeCell ref="C2:C3"/>
    <mergeCell ref="D2:D3"/>
    <mergeCell ref="H2:H3"/>
    <mergeCell ref="I2:N2"/>
    <mergeCell ref="O2:O3"/>
    <mergeCell ref="P2:P3"/>
    <mergeCell ref="Q2:Q3"/>
    <mergeCell ref="R2:R3"/>
    <mergeCell ref="S2:S3"/>
  </mergeCells>
  <conditionalFormatting sqref="C2:C1048576">
    <cfRule type="cellIs" dxfId="0" priority="1" operator="equal">
      <formula>0</formula>
    </cfRule>
  </conditionalFormatting>
  <pageMargins left="0.7" right="0.7" top="0.75" bottom="0.75" header="0.3" footer="0.3"/>
  <pageSetup paperSize="9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5:J31"/>
  <sheetViews>
    <sheetView workbookViewId="0"/>
  </sheetViews>
  <sheetFormatPr defaultRowHeight="14.25" x14ac:dyDescent="0.2"/>
  <cols>
    <col min="1" max="6" width="8" customWidth="1"/>
    <col min="7" max="7" width="34" customWidth="1"/>
    <col min="8" max="1024" width="8" customWidth="1"/>
    <col min="1025" max="1025" width="9" customWidth="1"/>
  </cols>
  <sheetData>
    <row r="5" spans="1:10" x14ac:dyDescent="0.2">
      <c r="A5" s="1" t="s">
        <v>339</v>
      </c>
      <c r="B5" s="1"/>
      <c r="C5" s="1"/>
      <c r="D5" s="1" t="s">
        <v>340</v>
      </c>
      <c r="E5" s="1"/>
      <c r="F5" s="1"/>
      <c r="G5" s="2" t="s">
        <v>335</v>
      </c>
      <c r="H5" s="1"/>
      <c r="I5" s="1" t="s">
        <v>341</v>
      </c>
      <c r="J5" s="1"/>
    </row>
    <row r="6" spans="1:10" x14ac:dyDescent="0.2">
      <c r="A6" s="1" t="s">
        <v>342</v>
      </c>
      <c r="B6" s="1"/>
      <c r="C6" s="1"/>
      <c r="D6" s="1" t="s">
        <v>343</v>
      </c>
      <c r="E6" s="1"/>
      <c r="F6" s="1"/>
      <c r="G6" s="2" t="s">
        <v>337</v>
      </c>
      <c r="H6" s="1"/>
      <c r="I6" s="1" t="s">
        <v>344</v>
      </c>
      <c r="J6" s="1"/>
    </row>
    <row r="7" spans="1:10" x14ac:dyDescent="0.2">
      <c r="A7" s="1" t="s">
        <v>345</v>
      </c>
      <c r="B7" s="1"/>
      <c r="C7" s="1"/>
      <c r="D7" s="1" t="s">
        <v>346</v>
      </c>
      <c r="E7" s="1"/>
      <c r="F7" s="1"/>
      <c r="G7" s="2" t="s">
        <v>347</v>
      </c>
      <c r="H7" s="1"/>
      <c r="I7" s="1"/>
      <c r="J7" s="1"/>
    </row>
    <row r="8" spans="1:10" x14ac:dyDescent="0.2">
      <c r="A8" s="1" t="s">
        <v>348</v>
      </c>
      <c r="B8" s="1"/>
      <c r="C8" s="1"/>
      <c r="D8" s="1" t="s">
        <v>349</v>
      </c>
      <c r="E8" s="1"/>
      <c r="F8" s="1"/>
      <c r="G8" s="2" t="s">
        <v>350</v>
      </c>
      <c r="H8" s="1"/>
      <c r="I8" s="1" t="s">
        <v>351</v>
      </c>
      <c r="J8" s="1"/>
    </row>
    <row r="9" spans="1:10" x14ac:dyDescent="0.2">
      <c r="A9" s="1" t="s">
        <v>352</v>
      </c>
      <c r="B9" s="1"/>
      <c r="C9" s="1"/>
      <c r="D9" s="1" t="s">
        <v>353</v>
      </c>
      <c r="E9" s="1"/>
      <c r="F9" s="1"/>
      <c r="G9" s="2" t="s">
        <v>354</v>
      </c>
      <c r="H9" s="1"/>
      <c r="I9" s="1" t="s">
        <v>355</v>
      </c>
      <c r="J9" s="1"/>
    </row>
    <row r="10" spans="1:10" x14ac:dyDescent="0.2">
      <c r="A10" s="1" t="s">
        <v>356</v>
      </c>
      <c r="B10" s="1"/>
      <c r="C10" s="1"/>
      <c r="D10" s="1" t="s">
        <v>357</v>
      </c>
      <c r="E10" s="1"/>
      <c r="F10" s="1"/>
      <c r="G10" s="2" t="s">
        <v>358</v>
      </c>
      <c r="H10" s="1"/>
      <c r="I10" s="1" t="s">
        <v>359</v>
      </c>
      <c r="J10" s="1"/>
    </row>
    <row r="11" spans="1:10" x14ac:dyDescent="0.2">
      <c r="A11" s="1" t="s">
        <v>360</v>
      </c>
      <c r="B11" s="1"/>
      <c r="C11" s="1"/>
      <c r="D11" s="1" t="s">
        <v>361</v>
      </c>
      <c r="E11" s="1"/>
      <c r="F11" s="1"/>
      <c r="G11" s="2" t="s">
        <v>362</v>
      </c>
      <c r="H11" s="1"/>
      <c r="I11" s="1" t="s">
        <v>363</v>
      </c>
      <c r="J11" s="1"/>
    </row>
    <row r="12" spans="1:10" x14ac:dyDescent="0.2">
      <c r="A12" s="1" t="s">
        <v>364</v>
      </c>
      <c r="B12" s="1"/>
      <c r="C12" s="1"/>
      <c r="D12" s="1" t="s">
        <v>365</v>
      </c>
      <c r="E12" s="1"/>
      <c r="F12" s="1"/>
      <c r="G12" s="2" t="s">
        <v>366</v>
      </c>
      <c r="H12" s="1"/>
      <c r="I12" s="1" t="s">
        <v>367</v>
      </c>
      <c r="J12" s="1"/>
    </row>
    <row r="13" spans="1:10" x14ac:dyDescent="0.2">
      <c r="A13" s="1" t="s">
        <v>368</v>
      </c>
      <c r="B13" s="1"/>
      <c r="C13" s="1"/>
      <c r="D13" s="1"/>
      <c r="E13" s="1"/>
      <c r="F13" s="1"/>
      <c r="G13" s="2" t="s">
        <v>338</v>
      </c>
      <c r="H13" s="1"/>
      <c r="I13" s="1"/>
      <c r="J13" s="1"/>
    </row>
    <row r="14" spans="1:10" x14ac:dyDescent="0.2">
      <c r="A14" s="1" t="s">
        <v>369</v>
      </c>
      <c r="B14" s="1"/>
      <c r="C14" s="1"/>
      <c r="D14" s="1"/>
      <c r="E14" s="1"/>
      <c r="F14" s="1"/>
      <c r="G14" s="2" t="s">
        <v>370</v>
      </c>
      <c r="H14" s="1"/>
      <c r="I14" s="1"/>
      <c r="J14" s="1"/>
    </row>
    <row r="15" spans="1:10" x14ac:dyDescent="0.2">
      <c r="A15" s="1" t="s">
        <v>371</v>
      </c>
      <c r="B15" s="1"/>
      <c r="C15" s="1"/>
      <c r="D15" s="1"/>
      <c r="E15" s="1"/>
      <c r="F15" s="1"/>
      <c r="G15" s="2" t="s">
        <v>372</v>
      </c>
      <c r="H15" s="1"/>
      <c r="I15" s="1" t="s">
        <v>373</v>
      </c>
      <c r="J15" s="1"/>
    </row>
    <row r="16" spans="1:10" x14ac:dyDescent="0.2">
      <c r="A16" s="1" t="s">
        <v>374</v>
      </c>
      <c r="B16" s="1"/>
      <c r="C16" s="1"/>
      <c r="D16" s="1"/>
      <c r="E16" s="1"/>
      <c r="F16" s="1"/>
      <c r="G16" s="2" t="s">
        <v>333</v>
      </c>
      <c r="H16" s="1"/>
      <c r="I16" s="1" t="s">
        <v>331</v>
      </c>
      <c r="J16" s="1"/>
    </row>
    <row r="17" spans="1:10" x14ac:dyDescent="0.2">
      <c r="A17" s="1" t="s">
        <v>375</v>
      </c>
      <c r="B17" s="1"/>
      <c r="C17" s="1"/>
      <c r="D17" s="1"/>
      <c r="E17" s="1"/>
      <c r="F17" s="1"/>
      <c r="G17" s="2" t="s">
        <v>376</v>
      </c>
      <c r="H17" s="1"/>
      <c r="I17" s="1"/>
      <c r="J17" s="1"/>
    </row>
    <row r="18" spans="1:10" x14ac:dyDescent="0.2">
      <c r="A18" s="3"/>
      <c r="B18" s="1"/>
      <c r="C18" s="1"/>
      <c r="D18" s="1"/>
      <c r="E18" s="1"/>
      <c r="F18" s="1"/>
      <c r="G18" s="2" t="s">
        <v>377</v>
      </c>
      <c r="H18" s="1"/>
      <c r="I18" s="1" t="s">
        <v>378</v>
      </c>
      <c r="J18" s="1"/>
    </row>
    <row r="19" spans="1:10" x14ac:dyDescent="0.2">
      <c r="A19" s="3"/>
      <c r="B19" s="1"/>
      <c r="C19" s="1"/>
      <c r="D19" s="1"/>
      <c r="E19" s="1"/>
      <c r="F19" s="1"/>
      <c r="G19" s="2" t="s">
        <v>379</v>
      </c>
      <c r="H19" s="1"/>
      <c r="I19" s="1" t="s">
        <v>336</v>
      </c>
      <c r="J19" s="1"/>
    </row>
    <row r="20" spans="1:10" x14ac:dyDescent="0.2">
      <c r="A20" s="3" t="s">
        <v>380</v>
      </c>
      <c r="B20" s="1"/>
      <c r="C20" s="1"/>
      <c r="D20" s="1"/>
      <c r="E20" s="1"/>
      <c r="F20" s="1"/>
      <c r="G20" s="2" t="s">
        <v>381</v>
      </c>
      <c r="H20" s="1"/>
      <c r="I20" s="1"/>
      <c r="J20" s="1"/>
    </row>
    <row r="21" spans="1:10" x14ac:dyDescent="0.2">
      <c r="A21" s="3" t="s">
        <v>382</v>
      </c>
      <c r="B21" s="1"/>
      <c r="C21" s="1"/>
      <c r="D21" s="1"/>
      <c r="E21" s="1"/>
      <c r="F21" s="1"/>
      <c r="G21" s="2" t="s">
        <v>383</v>
      </c>
      <c r="H21" s="1"/>
      <c r="I21" s="1" t="s">
        <v>332</v>
      </c>
      <c r="J21" s="1"/>
    </row>
    <row r="22" spans="1:10" x14ac:dyDescent="0.2">
      <c r="A22" s="3" t="s">
        <v>384</v>
      </c>
      <c r="B22" s="1"/>
      <c r="C22" s="1"/>
      <c r="D22" s="1"/>
      <c r="E22" s="1"/>
      <c r="F22" s="1"/>
      <c r="G22" s="2" t="s">
        <v>385</v>
      </c>
      <c r="H22" s="1"/>
      <c r="I22" s="1" t="s">
        <v>386</v>
      </c>
      <c r="J22" s="1"/>
    </row>
    <row r="23" spans="1:10" x14ac:dyDescent="0.2">
      <c r="A23" s="3" t="s">
        <v>387</v>
      </c>
      <c r="B23" s="1"/>
      <c r="C23" s="1"/>
      <c r="D23" s="1"/>
      <c r="E23" s="1"/>
      <c r="F23" s="1"/>
      <c r="G23" s="2" t="s">
        <v>388</v>
      </c>
      <c r="H23" s="1"/>
      <c r="I23" s="1" t="s">
        <v>389</v>
      </c>
      <c r="J23" s="1"/>
    </row>
    <row r="24" spans="1:10" x14ac:dyDescent="0.2">
      <c r="A24" s="3" t="s">
        <v>390</v>
      </c>
      <c r="B24" s="1"/>
      <c r="C24" s="1"/>
      <c r="D24" s="1"/>
      <c r="E24" s="1"/>
      <c r="F24" s="1"/>
      <c r="G24" s="2" t="s">
        <v>391</v>
      </c>
      <c r="H24" s="1"/>
      <c r="I24" s="1" t="s">
        <v>392</v>
      </c>
      <c r="J24" s="1"/>
    </row>
    <row r="25" spans="1:10" ht="22.5" x14ac:dyDescent="0.2">
      <c r="A25" s="3" t="s">
        <v>393</v>
      </c>
      <c r="B25" s="1"/>
      <c r="C25" s="1"/>
      <c r="D25" s="1"/>
      <c r="E25" s="1"/>
      <c r="F25" s="1"/>
      <c r="G25" s="2" t="s">
        <v>394</v>
      </c>
      <c r="H25" s="1"/>
      <c r="I25" s="1" t="s">
        <v>395</v>
      </c>
      <c r="J25" s="1"/>
    </row>
    <row r="26" spans="1:10" ht="22.5" x14ac:dyDescent="0.2">
      <c r="A26" s="3" t="s">
        <v>396</v>
      </c>
      <c r="B26" s="1"/>
      <c r="C26" s="1"/>
      <c r="D26" s="1"/>
      <c r="E26" s="1"/>
      <c r="F26" s="1"/>
      <c r="G26" s="2" t="s">
        <v>397</v>
      </c>
      <c r="H26" s="1"/>
      <c r="I26" s="1"/>
      <c r="J26" s="1"/>
    </row>
    <row r="27" spans="1:10" x14ac:dyDescent="0.2">
      <c r="A27" s="3" t="s">
        <v>398</v>
      </c>
      <c r="B27" s="1"/>
      <c r="C27" s="1"/>
      <c r="D27" s="1"/>
      <c r="E27" s="1"/>
      <c r="F27" s="1"/>
      <c r="G27" s="2" t="s">
        <v>399</v>
      </c>
      <c r="H27" s="1"/>
      <c r="I27" s="1"/>
      <c r="J27" s="1"/>
    </row>
    <row r="28" spans="1:10" x14ac:dyDescent="0.2">
      <c r="A28" s="4">
        <v>0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">
      <c r="A29" s="3" t="s">
        <v>400</v>
      </c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">
      <c r="A30" s="3" t="s">
        <v>401</v>
      </c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">
      <c r="A31" s="3" t="s">
        <v>402</v>
      </c>
      <c r="B31" s="1"/>
      <c r="C31" s="1"/>
      <c r="D31" s="1"/>
      <c r="E31" s="1"/>
      <c r="F31" s="1"/>
      <c r="G31" s="1"/>
      <c r="H31" s="1"/>
      <c r="I31" s="1"/>
      <c r="J31" s="1"/>
    </row>
  </sheetData>
  <dataValidations count="1">
    <dataValidation allowBlank="1" showInputMessage="1" showErrorMessage="1" errorTitle="Nieprawidłowa wartość" error="Należy wybrać wartość z listy rozwijalnej" sqref="G5:G27" xr:uid="{00000000-0002-0000-1700-000000000000}"/>
  </dataValidations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R42"/>
  <sheetViews>
    <sheetView topLeftCell="A7" workbookViewId="0">
      <selection activeCell="J22" sqref="J22"/>
    </sheetView>
  </sheetViews>
  <sheetFormatPr defaultRowHeight="15" x14ac:dyDescent="0.25"/>
  <cols>
    <col min="1" max="1" width="3.375" style="44" customWidth="1"/>
    <col min="2" max="2" width="37.375" style="45" customWidth="1"/>
    <col min="3" max="3" width="29.5" style="44" customWidth="1"/>
    <col min="4" max="4" width="18.75" style="44" customWidth="1"/>
    <col min="5" max="5" width="17.875" style="77" customWidth="1"/>
    <col min="6" max="6" width="18.75" style="44" customWidth="1"/>
    <col min="11" max="18" width="14.125" style="46" customWidth="1"/>
  </cols>
  <sheetData>
    <row r="1" spans="1:18" ht="60" x14ac:dyDescent="0.3">
      <c r="A1" s="171" t="s">
        <v>665</v>
      </c>
      <c r="B1" s="47"/>
      <c r="C1" s="48"/>
      <c r="D1" s="48"/>
      <c r="E1" s="172"/>
      <c r="F1" s="48"/>
      <c r="K1" s="193" t="s">
        <v>650</v>
      </c>
      <c r="L1" s="193" t="s">
        <v>653</v>
      </c>
      <c r="M1" s="193" t="s">
        <v>421</v>
      </c>
      <c r="N1" s="193" t="s">
        <v>842</v>
      </c>
      <c r="O1" s="193" t="s">
        <v>843</v>
      </c>
      <c r="P1" s="193" t="s">
        <v>844</v>
      </c>
      <c r="Q1" s="193" t="s">
        <v>651</v>
      </c>
      <c r="R1" s="193" t="s">
        <v>654</v>
      </c>
    </row>
    <row r="2" spans="1:18" x14ac:dyDescent="0.2">
      <c r="A2" s="173" t="s">
        <v>0</v>
      </c>
      <c r="B2" s="174" t="s">
        <v>923</v>
      </c>
      <c r="C2" s="173" t="s">
        <v>2</v>
      </c>
      <c r="D2" s="173" t="s">
        <v>3</v>
      </c>
      <c r="E2" s="175" t="s">
        <v>4</v>
      </c>
      <c r="F2" s="174" t="s">
        <v>5</v>
      </c>
      <c r="K2" s="194">
        <f>E21</f>
        <v>360000</v>
      </c>
      <c r="L2" s="194">
        <f>E41</f>
        <v>1080000</v>
      </c>
      <c r="M2" s="194"/>
      <c r="N2" s="194"/>
      <c r="O2" s="194"/>
      <c r="P2" s="194"/>
      <c r="Q2" s="194"/>
      <c r="R2" s="194"/>
    </row>
    <row r="3" spans="1:18" x14ac:dyDescent="0.25">
      <c r="A3" s="8">
        <v>1</v>
      </c>
      <c r="B3" s="7" t="s">
        <v>965</v>
      </c>
      <c r="C3" s="8" t="s">
        <v>966</v>
      </c>
      <c r="D3" s="8" t="s">
        <v>9</v>
      </c>
      <c r="E3" s="176">
        <v>20000</v>
      </c>
      <c r="F3" s="137" t="s">
        <v>424</v>
      </c>
    </row>
    <row r="4" spans="1:18" x14ac:dyDescent="0.25">
      <c r="A4" s="8">
        <v>2</v>
      </c>
      <c r="B4" s="7" t="s">
        <v>967</v>
      </c>
      <c r="C4" s="8" t="s">
        <v>966</v>
      </c>
      <c r="D4" s="8" t="s">
        <v>9</v>
      </c>
      <c r="E4" s="176">
        <v>20000</v>
      </c>
      <c r="F4" s="137" t="s">
        <v>424</v>
      </c>
    </row>
    <row r="5" spans="1:18" x14ac:dyDescent="0.25">
      <c r="A5" s="8">
        <v>3</v>
      </c>
      <c r="B5" s="7" t="s">
        <v>968</v>
      </c>
      <c r="C5" s="8" t="s">
        <v>969</v>
      </c>
      <c r="D5" s="8" t="s">
        <v>9</v>
      </c>
      <c r="E5" s="176">
        <v>20000</v>
      </c>
      <c r="F5" s="137" t="s">
        <v>424</v>
      </c>
    </row>
    <row r="6" spans="1:18" x14ac:dyDescent="0.25">
      <c r="A6" s="8">
        <v>4</v>
      </c>
      <c r="B6" s="7" t="s">
        <v>970</v>
      </c>
      <c r="C6" s="137" t="s">
        <v>969</v>
      </c>
      <c r="D6" s="8" t="s">
        <v>9</v>
      </c>
      <c r="E6" s="176">
        <v>20000</v>
      </c>
      <c r="F6" s="137" t="s">
        <v>424</v>
      </c>
    </row>
    <row r="7" spans="1:18" x14ac:dyDescent="0.25">
      <c r="A7" s="8">
        <v>5</v>
      </c>
      <c r="B7" s="440" t="s">
        <v>1298</v>
      </c>
      <c r="C7" s="441" t="s">
        <v>1299</v>
      </c>
      <c r="D7" s="441" t="s">
        <v>9</v>
      </c>
      <c r="E7" s="442">
        <v>20000</v>
      </c>
      <c r="F7" s="441" t="s">
        <v>424</v>
      </c>
    </row>
    <row r="8" spans="1:18" x14ac:dyDescent="0.25">
      <c r="A8" s="8">
        <v>6</v>
      </c>
      <c r="B8" s="7" t="s">
        <v>971</v>
      </c>
      <c r="C8" s="137" t="s">
        <v>972</v>
      </c>
      <c r="D8" s="8" t="s">
        <v>9</v>
      </c>
      <c r="E8" s="176">
        <v>20000</v>
      </c>
      <c r="F8" s="137" t="s">
        <v>424</v>
      </c>
    </row>
    <row r="9" spans="1:18" x14ac:dyDescent="0.25">
      <c r="A9" s="8">
        <v>7</v>
      </c>
      <c r="B9" s="7" t="s">
        <v>973</v>
      </c>
      <c r="C9" s="137" t="s">
        <v>974</v>
      </c>
      <c r="D9" s="8" t="s">
        <v>9</v>
      </c>
      <c r="E9" s="176">
        <v>20000</v>
      </c>
      <c r="F9" s="137" t="s">
        <v>424</v>
      </c>
    </row>
    <row r="10" spans="1:18" x14ac:dyDescent="0.25">
      <c r="A10" s="8">
        <v>8</v>
      </c>
      <c r="B10" s="7" t="s">
        <v>975</v>
      </c>
      <c r="C10" s="137" t="s">
        <v>976</v>
      </c>
      <c r="D10" s="8" t="s">
        <v>9</v>
      </c>
      <c r="E10" s="176">
        <v>20000</v>
      </c>
      <c r="F10" s="137" t="s">
        <v>424</v>
      </c>
    </row>
    <row r="11" spans="1:18" x14ac:dyDescent="0.25">
      <c r="A11" s="8">
        <v>9</v>
      </c>
      <c r="B11" s="7" t="s">
        <v>977</v>
      </c>
      <c r="C11" s="137" t="s">
        <v>976</v>
      </c>
      <c r="D11" s="8" t="s">
        <v>9</v>
      </c>
      <c r="E11" s="176">
        <v>20000</v>
      </c>
      <c r="F11" s="137" t="s">
        <v>424</v>
      </c>
    </row>
    <row r="12" spans="1:18" x14ac:dyDescent="0.25">
      <c r="A12" s="8">
        <v>10</v>
      </c>
      <c r="B12" s="7" t="s">
        <v>978</v>
      </c>
      <c r="C12" s="137" t="s">
        <v>976</v>
      </c>
      <c r="D12" s="8" t="s">
        <v>9</v>
      </c>
      <c r="E12" s="176">
        <v>20000</v>
      </c>
      <c r="F12" s="137" t="s">
        <v>424</v>
      </c>
    </row>
    <row r="13" spans="1:18" x14ac:dyDescent="0.25">
      <c r="A13" s="8">
        <v>11</v>
      </c>
      <c r="B13" s="7" t="s">
        <v>979</v>
      </c>
      <c r="C13" s="137" t="s">
        <v>980</v>
      </c>
      <c r="D13" s="8" t="s">
        <v>9</v>
      </c>
      <c r="E13" s="176">
        <v>20000</v>
      </c>
      <c r="F13" s="137" t="s">
        <v>424</v>
      </c>
    </row>
    <row r="14" spans="1:18" x14ac:dyDescent="0.25">
      <c r="A14" s="8">
        <v>12</v>
      </c>
      <c r="B14" s="7" t="s">
        <v>981</v>
      </c>
      <c r="C14" s="8" t="s">
        <v>982</v>
      </c>
      <c r="D14" s="8" t="s">
        <v>9</v>
      </c>
      <c r="E14" s="176">
        <v>20000</v>
      </c>
      <c r="F14" s="137" t="s">
        <v>424</v>
      </c>
    </row>
    <row r="15" spans="1:18" x14ac:dyDescent="0.25">
      <c r="A15" s="8">
        <v>13</v>
      </c>
      <c r="B15" s="7" t="s">
        <v>983</v>
      </c>
      <c r="C15" s="8" t="s">
        <v>984</v>
      </c>
      <c r="D15" s="8" t="s">
        <v>9</v>
      </c>
      <c r="E15" s="176">
        <v>20000</v>
      </c>
      <c r="F15" s="137" t="s">
        <v>424</v>
      </c>
    </row>
    <row r="16" spans="1:18" x14ac:dyDescent="0.25">
      <c r="A16" s="8">
        <v>14</v>
      </c>
      <c r="B16" s="7" t="s">
        <v>985</v>
      </c>
      <c r="C16" s="8" t="s">
        <v>986</v>
      </c>
      <c r="D16" s="8" t="s">
        <v>9</v>
      </c>
      <c r="E16" s="176">
        <v>20000</v>
      </c>
      <c r="F16" s="137" t="s">
        <v>424</v>
      </c>
    </row>
    <row r="17" spans="1:6" x14ac:dyDescent="0.25">
      <c r="A17" s="8">
        <v>15</v>
      </c>
      <c r="B17" s="7" t="s">
        <v>987</v>
      </c>
      <c r="C17" s="8" t="s">
        <v>988</v>
      </c>
      <c r="D17" s="8" t="s">
        <v>9</v>
      </c>
      <c r="E17" s="176">
        <v>20000</v>
      </c>
      <c r="F17" s="137" t="s">
        <v>424</v>
      </c>
    </row>
    <row r="18" spans="1:6" x14ac:dyDescent="0.25">
      <c r="A18" s="8">
        <v>16</v>
      </c>
      <c r="B18" s="7" t="s">
        <v>989</v>
      </c>
      <c r="C18" s="8" t="s">
        <v>990</v>
      </c>
      <c r="D18" s="8" t="s">
        <v>9</v>
      </c>
      <c r="E18" s="176">
        <v>20000</v>
      </c>
      <c r="F18" s="137" t="s">
        <v>424</v>
      </c>
    </row>
    <row r="19" spans="1:6" x14ac:dyDescent="0.25">
      <c r="A19" s="8">
        <v>17</v>
      </c>
      <c r="B19" s="7" t="s">
        <v>991</v>
      </c>
      <c r="C19" s="8" t="s">
        <v>986</v>
      </c>
      <c r="D19" s="8" t="s">
        <v>9</v>
      </c>
      <c r="E19" s="176">
        <v>20000</v>
      </c>
      <c r="F19" s="137" t="s">
        <v>424</v>
      </c>
    </row>
    <row r="20" spans="1:6" x14ac:dyDescent="0.25">
      <c r="A20" s="8">
        <v>18</v>
      </c>
      <c r="B20" s="7" t="s">
        <v>992</v>
      </c>
      <c r="C20" s="8" t="s">
        <v>993</v>
      </c>
      <c r="D20" s="8" t="s">
        <v>9</v>
      </c>
      <c r="E20" s="176">
        <v>20000</v>
      </c>
      <c r="F20" s="137" t="s">
        <v>424</v>
      </c>
    </row>
    <row r="21" spans="1:6" x14ac:dyDescent="0.25">
      <c r="A21" s="179"/>
      <c r="B21" s="178" t="s">
        <v>32</v>
      </c>
      <c r="C21" s="179"/>
      <c r="D21" s="179"/>
      <c r="E21" s="180">
        <f>SUM(E3:E20)</f>
        <v>360000</v>
      </c>
      <c r="F21" s="180"/>
    </row>
    <row r="22" spans="1:6" x14ac:dyDescent="0.25">
      <c r="A22" s="215"/>
      <c r="B22" s="216" t="s">
        <v>924</v>
      </c>
      <c r="C22" s="173" t="s">
        <v>2</v>
      </c>
      <c r="D22" s="173" t="s">
        <v>3</v>
      </c>
      <c r="E22" s="175" t="s">
        <v>4</v>
      </c>
      <c r="F22" s="217"/>
    </row>
    <row r="23" spans="1:6" ht="60" x14ac:dyDescent="0.25">
      <c r="A23" s="8">
        <v>19</v>
      </c>
      <c r="B23" s="7" t="s">
        <v>994</v>
      </c>
      <c r="C23" s="8" t="s">
        <v>966</v>
      </c>
      <c r="D23" s="8" t="s">
        <v>9</v>
      </c>
      <c r="E23" s="142">
        <v>60000</v>
      </c>
      <c r="F23" s="137" t="s">
        <v>424</v>
      </c>
    </row>
    <row r="24" spans="1:6" ht="60" x14ac:dyDescent="0.25">
      <c r="A24" s="137">
        <v>20</v>
      </c>
      <c r="B24" s="7" t="s">
        <v>995</v>
      </c>
      <c r="C24" s="8" t="s">
        <v>966</v>
      </c>
      <c r="D24" s="8" t="s">
        <v>9</v>
      </c>
      <c r="E24" s="142">
        <v>60000</v>
      </c>
      <c r="F24" s="137" t="s">
        <v>424</v>
      </c>
    </row>
    <row r="25" spans="1:6" ht="60" x14ac:dyDescent="0.25">
      <c r="A25" s="8">
        <v>21</v>
      </c>
      <c r="B25" s="7" t="s">
        <v>996</v>
      </c>
      <c r="C25" s="8" t="s">
        <v>969</v>
      </c>
      <c r="D25" s="8" t="s">
        <v>9</v>
      </c>
      <c r="E25" s="142">
        <v>60000</v>
      </c>
      <c r="F25" s="137" t="s">
        <v>424</v>
      </c>
    </row>
    <row r="26" spans="1:6" ht="60" x14ac:dyDescent="0.25">
      <c r="A26" s="137">
        <v>22</v>
      </c>
      <c r="B26" s="440" t="s">
        <v>1300</v>
      </c>
      <c r="C26" s="441" t="s">
        <v>1299</v>
      </c>
      <c r="D26" s="441" t="s">
        <v>9</v>
      </c>
      <c r="E26" s="442">
        <v>60000</v>
      </c>
      <c r="F26" s="441" t="s">
        <v>424</v>
      </c>
    </row>
    <row r="27" spans="1:6" ht="60" x14ac:dyDescent="0.25">
      <c r="A27" s="8">
        <v>23</v>
      </c>
      <c r="B27" s="7" t="s">
        <v>997</v>
      </c>
      <c r="C27" s="137" t="s">
        <v>969</v>
      </c>
      <c r="D27" s="8" t="s">
        <v>9</v>
      </c>
      <c r="E27" s="142">
        <v>60000</v>
      </c>
      <c r="F27" s="137" t="s">
        <v>424</v>
      </c>
    </row>
    <row r="28" spans="1:6" ht="60" x14ac:dyDescent="0.25">
      <c r="A28" s="137">
        <v>24</v>
      </c>
      <c r="B28" s="7" t="s">
        <v>998</v>
      </c>
      <c r="C28" s="137" t="s">
        <v>972</v>
      </c>
      <c r="D28" s="8" t="s">
        <v>9</v>
      </c>
      <c r="E28" s="142">
        <v>60000</v>
      </c>
      <c r="F28" s="137" t="s">
        <v>424</v>
      </c>
    </row>
    <row r="29" spans="1:6" ht="60" x14ac:dyDescent="0.25">
      <c r="A29" s="8">
        <v>25</v>
      </c>
      <c r="B29" s="7" t="s">
        <v>999</v>
      </c>
      <c r="C29" s="137" t="s">
        <v>974</v>
      </c>
      <c r="D29" s="8" t="s">
        <v>9</v>
      </c>
      <c r="E29" s="142">
        <v>60000</v>
      </c>
      <c r="F29" s="137" t="s">
        <v>424</v>
      </c>
    </row>
    <row r="30" spans="1:6" ht="60" x14ac:dyDescent="0.25">
      <c r="A30" s="137">
        <v>26</v>
      </c>
      <c r="B30" s="7" t="s">
        <v>1000</v>
      </c>
      <c r="C30" s="137" t="s">
        <v>976</v>
      </c>
      <c r="D30" s="8" t="s">
        <v>9</v>
      </c>
      <c r="E30" s="142">
        <v>60000</v>
      </c>
      <c r="F30" s="137" t="s">
        <v>424</v>
      </c>
    </row>
    <row r="31" spans="1:6" ht="60" x14ac:dyDescent="0.25">
      <c r="A31" s="8">
        <v>27</v>
      </c>
      <c r="B31" s="7" t="s">
        <v>1001</v>
      </c>
      <c r="C31" s="137" t="s">
        <v>976</v>
      </c>
      <c r="D31" s="8" t="s">
        <v>9</v>
      </c>
      <c r="E31" s="142">
        <v>60000</v>
      </c>
      <c r="F31" s="137" t="s">
        <v>424</v>
      </c>
    </row>
    <row r="32" spans="1:6" ht="60" x14ac:dyDescent="0.25">
      <c r="A32" s="137">
        <v>28</v>
      </c>
      <c r="B32" s="7" t="s">
        <v>1002</v>
      </c>
      <c r="C32" s="137" t="s">
        <v>976</v>
      </c>
      <c r="D32" s="8" t="s">
        <v>9</v>
      </c>
      <c r="E32" s="142">
        <v>60000</v>
      </c>
      <c r="F32" s="137" t="s">
        <v>424</v>
      </c>
    </row>
    <row r="33" spans="1:6" ht="60" x14ac:dyDescent="0.25">
      <c r="A33" s="8">
        <v>29</v>
      </c>
      <c r="B33" s="7" t="s">
        <v>1003</v>
      </c>
      <c r="C33" s="137" t="s">
        <v>980</v>
      </c>
      <c r="D33" s="8" t="s">
        <v>9</v>
      </c>
      <c r="E33" s="142">
        <v>60000</v>
      </c>
      <c r="F33" s="137" t="s">
        <v>424</v>
      </c>
    </row>
    <row r="34" spans="1:6" ht="60" x14ac:dyDescent="0.25">
      <c r="A34" s="137">
        <v>30</v>
      </c>
      <c r="B34" s="7" t="s">
        <v>1004</v>
      </c>
      <c r="C34" s="8" t="s">
        <v>982</v>
      </c>
      <c r="D34" s="8" t="s">
        <v>9</v>
      </c>
      <c r="E34" s="142">
        <v>60000</v>
      </c>
      <c r="F34" s="137" t="s">
        <v>424</v>
      </c>
    </row>
    <row r="35" spans="1:6" ht="60" x14ac:dyDescent="0.25">
      <c r="A35" s="8">
        <v>31</v>
      </c>
      <c r="B35" s="7" t="s">
        <v>1005</v>
      </c>
      <c r="C35" s="8" t="s">
        <v>984</v>
      </c>
      <c r="D35" s="8" t="s">
        <v>9</v>
      </c>
      <c r="E35" s="142">
        <v>60000</v>
      </c>
      <c r="F35" s="137" t="s">
        <v>424</v>
      </c>
    </row>
    <row r="36" spans="1:6" ht="60" x14ac:dyDescent="0.25">
      <c r="A36" s="137">
        <v>32</v>
      </c>
      <c r="B36" s="7" t="s">
        <v>1006</v>
      </c>
      <c r="C36" s="8" t="s">
        <v>986</v>
      </c>
      <c r="D36" s="8" t="s">
        <v>9</v>
      </c>
      <c r="E36" s="142">
        <v>60000</v>
      </c>
      <c r="F36" s="137" t="s">
        <v>424</v>
      </c>
    </row>
    <row r="37" spans="1:6" ht="60" x14ac:dyDescent="0.25">
      <c r="A37" s="8">
        <v>33</v>
      </c>
      <c r="B37" s="7" t="s">
        <v>1007</v>
      </c>
      <c r="C37" s="8" t="s">
        <v>988</v>
      </c>
      <c r="D37" s="8" t="s">
        <v>9</v>
      </c>
      <c r="E37" s="142">
        <v>60000</v>
      </c>
      <c r="F37" s="137" t="s">
        <v>424</v>
      </c>
    </row>
    <row r="38" spans="1:6" ht="60" x14ac:dyDescent="0.25">
      <c r="A38" s="137">
        <v>34</v>
      </c>
      <c r="B38" s="7" t="s">
        <v>1008</v>
      </c>
      <c r="C38" s="8" t="s">
        <v>990</v>
      </c>
      <c r="D38" s="8" t="s">
        <v>9</v>
      </c>
      <c r="E38" s="142">
        <v>60000</v>
      </c>
      <c r="F38" s="137" t="s">
        <v>424</v>
      </c>
    </row>
    <row r="39" spans="1:6" ht="60" x14ac:dyDescent="0.25">
      <c r="A39" s="8">
        <v>35</v>
      </c>
      <c r="B39" s="7" t="s">
        <v>1009</v>
      </c>
      <c r="C39" s="8" t="s">
        <v>986</v>
      </c>
      <c r="D39" s="8" t="s">
        <v>9</v>
      </c>
      <c r="E39" s="142">
        <v>60000</v>
      </c>
      <c r="F39" s="137" t="s">
        <v>424</v>
      </c>
    </row>
    <row r="40" spans="1:6" ht="60" x14ac:dyDescent="0.25">
      <c r="A40" s="137">
        <v>36</v>
      </c>
      <c r="B40" s="7" t="s">
        <v>1010</v>
      </c>
      <c r="C40" s="8" t="s">
        <v>993</v>
      </c>
      <c r="D40" s="8" t="s">
        <v>9</v>
      </c>
      <c r="E40" s="142">
        <v>60000</v>
      </c>
      <c r="F40" s="137" t="s">
        <v>424</v>
      </c>
    </row>
    <row r="41" spans="1:6" x14ac:dyDescent="0.25">
      <c r="A41" s="179"/>
      <c r="B41" s="178" t="s">
        <v>32</v>
      </c>
      <c r="C41" s="179"/>
      <c r="D41" s="179"/>
      <c r="E41" s="180">
        <f>SUM(E23:E40)</f>
        <v>1080000</v>
      </c>
      <c r="F41" s="180"/>
    </row>
    <row r="42" spans="1:6" x14ac:dyDescent="0.25">
      <c r="A42" s="179"/>
      <c r="B42" s="178" t="s">
        <v>1011</v>
      </c>
      <c r="C42" s="179"/>
      <c r="D42" s="179"/>
      <c r="E42" s="180">
        <f>E41+E21</f>
        <v>1440000</v>
      </c>
      <c r="F42" s="180"/>
    </row>
  </sheetData>
  <pageMargins left="0.7" right="0.7" top="0.75" bottom="0.75" header="0.3" footer="0.3"/>
  <pageSetup paperSize="9" scale="54" orientation="portrait" verticalDpi="0" r:id="rId1"/>
  <colBreaks count="1" manualBreakCount="1"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</sheetPr>
  <dimension ref="A1:R203"/>
  <sheetViews>
    <sheetView zoomScaleSheetLayoutView="100" workbookViewId="0">
      <selection activeCell="A191" sqref="A191:A199"/>
    </sheetView>
  </sheetViews>
  <sheetFormatPr defaultColWidth="9" defaultRowHeight="15" x14ac:dyDescent="0.25"/>
  <cols>
    <col min="1" max="1" width="5.625" style="44" customWidth="1"/>
    <col min="2" max="2" width="37.625" style="44" customWidth="1"/>
    <col min="3" max="3" width="16.5" style="44" customWidth="1"/>
    <col min="4" max="4" width="33.75" style="44" customWidth="1"/>
    <col min="5" max="5" width="13.875" style="77" customWidth="1"/>
    <col min="6" max="6" width="14.5" style="44" customWidth="1"/>
    <col min="7" max="7" width="20.875" style="44" customWidth="1"/>
    <col min="8" max="10" width="8" style="44" customWidth="1"/>
    <col min="11" max="18" width="14.125" style="46" customWidth="1"/>
    <col min="19" max="1024" width="8" style="44" customWidth="1"/>
    <col min="1025" max="1025" width="9" style="44" customWidth="1"/>
    <col min="1026" max="16384" width="9" style="44"/>
  </cols>
  <sheetData>
    <row r="1" spans="1:18" ht="60" x14ac:dyDescent="0.3">
      <c r="A1" s="133" t="s">
        <v>665</v>
      </c>
      <c r="K1" s="193" t="s">
        <v>650</v>
      </c>
      <c r="L1" s="193" t="s">
        <v>653</v>
      </c>
      <c r="M1" s="193" t="s">
        <v>421</v>
      </c>
      <c r="N1" s="193" t="s">
        <v>842</v>
      </c>
      <c r="O1" s="193" t="s">
        <v>843</v>
      </c>
      <c r="P1" s="193" t="s">
        <v>844</v>
      </c>
      <c r="Q1" s="193" t="s">
        <v>651</v>
      </c>
      <c r="R1" s="193" t="s">
        <v>654</v>
      </c>
    </row>
    <row r="2" spans="1:18" x14ac:dyDescent="0.25">
      <c r="B2" s="78" t="s">
        <v>67</v>
      </c>
      <c r="K2" s="194"/>
      <c r="L2" s="194">
        <f>E28+E201</f>
        <v>2095502.63</v>
      </c>
      <c r="M2" s="194">
        <f>E60+E61+E189</f>
        <v>7245.45</v>
      </c>
      <c r="N2" s="194">
        <f>E60+E189</f>
        <v>5445.45</v>
      </c>
      <c r="O2" s="194">
        <v>1800</v>
      </c>
      <c r="P2" s="194"/>
      <c r="Q2" s="194"/>
      <c r="R2" s="194"/>
    </row>
    <row r="4" spans="1:18" s="45" customFormat="1" ht="30" x14ac:dyDescent="0.25">
      <c r="A4" s="174" t="s">
        <v>0</v>
      </c>
      <c r="B4" s="174" t="s">
        <v>1</v>
      </c>
      <c r="C4" s="174" t="s">
        <v>68</v>
      </c>
      <c r="D4" s="174" t="s">
        <v>2</v>
      </c>
      <c r="E4" s="257" t="s">
        <v>4</v>
      </c>
      <c r="F4" s="174" t="s">
        <v>3</v>
      </c>
      <c r="G4" s="314" t="s">
        <v>69</v>
      </c>
      <c r="K4" s="46"/>
      <c r="L4" s="46"/>
      <c r="M4" s="46"/>
      <c r="N4" s="46"/>
      <c r="O4" s="46"/>
      <c r="P4" s="46"/>
      <c r="Q4" s="46"/>
      <c r="R4" s="46"/>
    </row>
    <row r="5" spans="1:18" ht="45" x14ac:dyDescent="0.25">
      <c r="A5" s="48">
        <v>1</v>
      </c>
      <c r="B5" s="47" t="s">
        <v>70</v>
      </c>
      <c r="C5" s="47">
        <v>2011</v>
      </c>
      <c r="D5" s="48" t="s">
        <v>71</v>
      </c>
      <c r="E5" s="172">
        <v>42000</v>
      </c>
      <c r="F5" s="48" t="s">
        <v>9</v>
      </c>
      <c r="G5" s="48"/>
    </row>
    <row r="6" spans="1:18" ht="30" x14ac:dyDescent="0.25">
      <c r="A6" s="48">
        <v>2</v>
      </c>
      <c r="B6" s="258" t="s">
        <v>72</v>
      </c>
      <c r="C6" s="47">
        <v>2012</v>
      </c>
      <c r="D6" s="48" t="s">
        <v>73</v>
      </c>
      <c r="E6" s="172">
        <v>16870</v>
      </c>
      <c r="F6" s="48" t="s">
        <v>9</v>
      </c>
      <c r="G6" s="48"/>
    </row>
    <row r="7" spans="1:18" ht="45" x14ac:dyDescent="0.25">
      <c r="A7" s="48">
        <v>3</v>
      </c>
      <c r="B7" s="258" t="s">
        <v>74</v>
      </c>
      <c r="C7" s="47">
        <v>2014</v>
      </c>
      <c r="D7" s="48" t="s">
        <v>75</v>
      </c>
      <c r="E7" s="172">
        <v>8650</v>
      </c>
      <c r="F7" s="48" t="s">
        <v>9</v>
      </c>
      <c r="G7" s="48"/>
    </row>
    <row r="8" spans="1:18" ht="30" x14ac:dyDescent="0.25">
      <c r="A8" s="48">
        <v>4</v>
      </c>
      <c r="B8" s="258" t="s">
        <v>76</v>
      </c>
      <c r="C8" s="47">
        <v>2016</v>
      </c>
      <c r="D8" s="48" t="s">
        <v>77</v>
      </c>
      <c r="E8" s="172">
        <v>4998</v>
      </c>
      <c r="F8" s="48" t="s">
        <v>9</v>
      </c>
      <c r="G8" s="48"/>
    </row>
    <row r="9" spans="1:18" ht="30" x14ac:dyDescent="0.25">
      <c r="A9" s="48">
        <v>5</v>
      </c>
      <c r="B9" s="258" t="s">
        <v>76</v>
      </c>
      <c r="C9" s="47">
        <v>2016</v>
      </c>
      <c r="D9" s="48" t="s">
        <v>78</v>
      </c>
      <c r="E9" s="172">
        <v>16099</v>
      </c>
      <c r="F9" s="48" t="s">
        <v>9</v>
      </c>
      <c r="G9" s="48"/>
    </row>
    <row r="10" spans="1:18" x14ac:dyDescent="0.25">
      <c r="A10" s="48">
        <v>6</v>
      </c>
      <c r="B10" s="259" t="s">
        <v>1012</v>
      </c>
      <c r="C10" s="72">
        <v>2018</v>
      </c>
      <c r="D10" s="143" t="s">
        <v>1013</v>
      </c>
      <c r="E10" s="260">
        <v>13398.99</v>
      </c>
      <c r="F10" s="48" t="s">
        <v>9</v>
      </c>
      <c r="G10" s="143"/>
    </row>
    <row r="11" spans="1:18" x14ac:dyDescent="0.25">
      <c r="A11" s="48">
        <v>7</v>
      </c>
      <c r="B11" s="259" t="s">
        <v>1014</v>
      </c>
      <c r="C11" s="72">
        <v>2019</v>
      </c>
      <c r="D11" s="143" t="s">
        <v>43</v>
      </c>
      <c r="E11" s="260">
        <v>15939</v>
      </c>
      <c r="F11" s="48" t="s">
        <v>9</v>
      </c>
      <c r="G11" s="143"/>
    </row>
    <row r="12" spans="1:18" x14ac:dyDescent="0.25">
      <c r="A12" s="48">
        <v>8</v>
      </c>
      <c r="B12" s="259" t="s">
        <v>1015</v>
      </c>
      <c r="C12" s="72">
        <v>2020</v>
      </c>
      <c r="D12" s="143" t="s">
        <v>1016</v>
      </c>
      <c r="E12" s="260">
        <v>16000</v>
      </c>
      <c r="F12" s="48" t="s">
        <v>9</v>
      </c>
      <c r="G12" s="143"/>
    </row>
    <row r="13" spans="1:18" x14ac:dyDescent="0.25">
      <c r="A13" s="48">
        <v>9</v>
      </c>
      <c r="B13" s="261" t="s">
        <v>1119</v>
      </c>
      <c r="C13" s="253">
        <v>2021</v>
      </c>
      <c r="D13" s="252" t="s">
        <v>1120</v>
      </c>
      <c r="E13" s="254">
        <v>11500</v>
      </c>
      <c r="F13" s="137" t="s">
        <v>9</v>
      </c>
      <c r="G13" s="255"/>
    </row>
    <row r="14" spans="1:18" x14ac:dyDescent="0.25">
      <c r="A14" s="48">
        <v>10</v>
      </c>
      <c r="B14" s="261" t="s">
        <v>1121</v>
      </c>
      <c r="C14" s="253">
        <v>2021</v>
      </c>
      <c r="D14" s="252" t="s">
        <v>1122</v>
      </c>
      <c r="E14" s="254">
        <v>17466</v>
      </c>
      <c r="F14" s="137" t="s">
        <v>9</v>
      </c>
      <c r="G14" s="255"/>
    </row>
    <row r="15" spans="1:18" s="203" customFormat="1" x14ac:dyDescent="0.25">
      <c r="A15" s="48">
        <v>11</v>
      </c>
      <c r="B15" s="362" t="s">
        <v>1226</v>
      </c>
      <c r="C15" s="363">
        <v>2022</v>
      </c>
      <c r="D15" s="361" t="s">
        <v>77</v>
      </c>
      <c r="E15" s="364">
        <v>14000</v>
      </c>
      <c r="F15" s="365" t="s">
        <v>9</v>
      </c>
      <c r="G15" s="262"/>
      <c r="K15" s="204"/>
      <c r="L15" s="204"/>
      <c r="M15" s="204"/>
      <c r="N15" s="204"/>
      <c r="O15" s="204"/>
      <c r="P15" s="204"/>
      <c r="Q15" s="204"/>
      <c r="R15" s="204"/>
    </row>
    <row r="16" spans="1:18" s="203" customFormat="1" x14ac:dyDescent="0.25">
      <c r="A16" s="48">
        <v>12</v>
      </c>
      <c r="B16" s="443" t="s">
        <v>1301</v>
      </c>
      <c r="C16" s="444">
        <v>2022</v>
      </c>
      <c r="D16" s="445" t="s">
        <v>1302</v>
      </c>
      <c r="E16" s="446">
        <v>4465.45</v>
      </c>
      <c r="F16" s="435"/>
      <c r="G16" s="447"/>
      <c r="K16" s="204"/>
      <c r="L16" s="204"/>
      <c r="M16" s="204"/>
      <c r="N16" s="204"/>
      <c r="O16" s="204"/>
      <c r="P16" s="204"/>
      <c r="Q16" s="204"/>
      <c r="R16" s="204"/>
    </row>
    <row r="17" spans="1:18" s="203" customFormat="1" x14ac:dyDescent="0.25">
      <c r="A17" s="48">
        <v>13</v>
      </c>
      <c r="B17" s="443" t="s">
        <v>1303</v>
      </c>
      <c r="C17" s="444">
        <v>2022</v>
      </c>
      <c r="D17" s="445" t="s">
        <v>1304</v>
      </c>
      <c r="E17" s="446">
        <v>2168.9899999999998</v>
      </c>
      <c r="F17" s="435"/>
      <c r="G17" s="447"/>
      <c r="K17" s="204"/>
      <c r="L17" s="204"/>
      <c r="M17" s="204"/>
      <c r="N17" s="204"/>
      <c r="O17" s="204"/>
      <c r="P17" s="204"/>
      <c r="Q17" s="204"/>
      <c r="R17" s="204"/>
    </row>
    <row r="18" spans="1:18" s="203" customFormat="1" x14ac:dyDescent="0.25">
      <c r="A18" s="48">
        <v>14</v>
      </c>
      <c r="B18" s="443" t="s">
        <v>1305</v>
      </c>
      <c r="C18" s="444">
        <v>2023</v>
      </c>
      <c r="D18" s="445" t="s">
        <v>1306</v>
      </c>
      <c r="E18" s="446">
        <v>12546</v>
      </c>
      <c r="F18" s="435"/>
      <c r="G18" s="447"/>
      <c r="K18" s="204"/>
      <c r="L18" s="204"/>
      <c r="M18" s="204"/>
      <c r="N18" s="204"/>
      <c r="O18" s="204"/>
      <c r="P18" s="204"/>
      <c r="Q18" s="204"/>
      <c r="R18" s="204"/>
    </row>
    <row r="19" spans="1:18" s="203" customFormat="1" x14ac:dyDescent="0.25">
      <c r="A19" s="48">
        <v>15</v>
      </c>
      <c r="B19" s="443" t="s">
        <v>1307</v>
      </c>
      <c r="C19" s="444">
        <v>2023</v>
      </c>
      <c r="D19" s="445" t="s">
        <v>1308</v>
      </c>
      <c r="E19" s="446">
        <v>6000</v>
      </c>
      <c r="F19" s="435"/>
      <c r="G19" s="447"/>
      <c r="K19" s="204"/>
      <c r="L19" s="204"/>
      <c r="M19" s="204"/>
      <c r="N19" s="204"/>
      <c r="O19" s="204"/>
      <c r="P19" s="204"/>
      <c r="Q19" s="204"/>
      <c r="R19" s="204"/>
    </row>
    <row r="20" spans="1:18" s="203" customFormat="1" x14ac:dyDescent="0.25">
      <c r="A20" s="48">
        <v>16</v>
      </c>
      <c r="B20" s="443" t="s">
        <v>1309</v>
      </c>
      <c r="C20" s="444">
        <v>2023</v>
      </c>
      <c r="D20" s="445" t="s">
        <v>1310</v>
      </c>
      <c r="E20" s="446">
        <v>1799.99</v>
      </c>
      <c r="F20" s="435"/>
      <c r="G20" s="447"/>
      <c r="K20" s="204"/>
      <c r="L20" s="204"/>
      <c r="M20" s="204"/>
      <c r="N20" s="204"/>
      <c r="O20" s="204"/>
      <c r="P20" s="204"/>
      <c r="Q20" s="204"/>
      <c r="R20" s="204"/>
    </row>
    <row r="21" spans="1:18" s="203" customFormat="1" x14ac:dyDescent="0.25">
      <c r="A21" s="263"/>
      <c r="B21" s="264" t="s">
        <v>32</v>
      </c>
      <c r="C21" s="265"/>
      <c r="D21" s="263"/>
      <c r="E21" s="266">
        <f>SUM(E5:E20)</f>
        <v>203901.41999999998</v>
      </c>
      <c r="F21" s="267"/>
      <c r="G21" s="268"/>
      <c r="K21" s="204"/>
      <c r="L21" s="204"/>
      <c r="M21" s="204"/>
      <c r="N21" s="204"/>
      <c r="O21" s="204"/>
      <c r="P21" s="204"/>
      <c r="Q21" s="204"/>
      <c r="R21" s="204"/>
    </row>
    <row r="22" spans="1:18" s="203" customFormat="1" x14ac:dyDescent="0.25">
      <c r="A22" s="48">
        <v>17</v>
      </c>
      <c r="B22" s="47" t="s">
        <v>81</v>
      </c>
      <c r="C22" s="48"/>
      <c r="D22" s="48" t="s">
        <v>82</v>
      </c>
      <c r="E22" s="172">
        <v>119175</v>
      </c>
      <c r="F22" s="48" t="s">
        <v>9</v>
      </c>
      <c r="G22" s="48"/>
      <c r="K22" s="204"/>
      <c r="L22" s="204"/>
      <c r="M22" s="204"/>
      <c r="N22" s="204"/>
      <c r="O22" s="204"/>
      <c r="P22" s="204"/>
      <c r="Q22" s="204"/>
      <c r="R22" s="204"/>
    </row>
    <row r="23" spans="1:18" s="203" customFormat="1" x14ac:dyDescent="0.25">
      <c r="A23" s="48">
        <v>18</v>
      </c>
      <c r="B23" s="253" t="s">
        <v>1123</v>
      </c>
      <c r="C23" s="252"/>
      <c r="D23" s="448" t="s">
        <v>1311</v>
      </c>
      <c r="E23" s="254">
        <v>42642.28</v>
      </c>
      <c r="F23" s="48" t="s">
        <v>9</v>
      </c>
      <c r="G23" s="48"/>
      <c r="K23" s="204"/>
      <c r="L23" s="204"/>
      <c r="M23" s="204"/>
      <c r="N23" s="204"/>
      <c r="O23" s="204"/>
      <c r="P23" s="204"/>
      <c r="Q23" s="204"/>
      <c r="R23" s="204"/>
    </row>
    <row r="24" spans="1:18" s="203" customFormat="1" x14ac:dyDescent="0.25">
      <c r="A24" s="269"/>
      <c r="B24" s="270" t="s">
        <v>83</v>
      </c>
      <c r="C24" s="271"/>
      <c r="D24" s="271"/>
      <c r="E24" s="272">
        <f>SUM(E22:E23)</f>
        <v>161817.28</v>
      </c>
      <c r="F24" s="269"/>
      <c r="G24" s="269"/>
      <c r="K24" s="204"/>
      <c r="L24" s="204"/>
      <c r="M24" s="204"/>
      <c r="N24" s="204"/>
      <c r="O24" s="204"/>
      <c r="P24" s="204"/>
      <c r="Q24" s="204"/>
      <c r="R24" s="204"/>
    </row>
    <row r="25" spans="1:18" ht="30" x14ac:dyDescent="0.25">
      <c r="A25" s="262">
        <v>19</v>
      </c>
      <c r="B25" s="273" t="s">
        <v>848</v>
      </c>
      <c r="C25" s="262"/>
      <c r="D25" s="262" t="s">
        <v>847</v>
      </c>
      <c r="E25" s="274">
        <v>750000</v>
      </c>
      <c r="F25" s="262" t="s">
        <v>9</v>
      </c>
      <c r="G25" s="262"/>
    </row>
    <row r="26" spans="1:18" ht="30" x14ac:dyDescent="0.25">
      <c r="A26" s="262">
        <v>20</v>
      </c>
      <c r="B26" s="273" t="s">
        <v>849</v>
      </c>
      <c r="C26" s="262"/>
      <c r="D26" s="262" t="s">
        <v>847</v>
      </c>
      <c r="E26" s="274">
        <v>57117</v>
      </c>
      <c r="F26" s="262" t="s">
        <v>9</v>
      </c>
      <c r="G26" s="262"/>
    </row>
    <row r="27" spans="1:18" x14ac:dyDescent="0.25">
      <c r="A27" s="275"/>
      <c r="B27" s="276" t="s">
        <v>850</v>
      </c>
      <c r="C27" s="268"/>
      <c r="D27" s="268" t="s">
        <v>847</v>
      </c>
      <c r="E27" s="277">
        <f>SUM(E25:E26)</f>
        <v>807117</v>
      </c>
      <c r="F27" s="268"/>
      <c r="G27" s="275"/>
    </row>
    <row r="28" spans="1:18" ht="18.75" x14ac:dyDescent="0.3">
      <c r="A28" s="278"/>
      <c r="B28" s="279" t="s">
        <v>32</v>
      </c>
      <c r="C28" s="278"/>
      <c r="D28" s="278"/>
      <c r="E28" s="280">
        <f>SUM(E27,E24,E21)</f>
        <v>1172835.7</v>
      </c>
      <c r="F28" s="278"/>
      <c r="G28" s="281"/>
    </row>
    <row r="31" spans="1:18" x14ac:dyDescent="0.25">
      <c r="A31" s="78" t="s">
        <v>84</v>
      </c>
    </row>
    <row r="32" spans="1:18" ht="30" x14ac:dyDescent="0.25">
      <c r="A32" s="290" t="s">
        <v>0</v>
      </c>
      <c r="B32" s="290" t="s">
        <v>1</v>
      </c>
      <c r="C32" s="290" t="s">
        <v>68</v>
      </c>
      <c r="D32" s="290" t="s">
        <v>2</v>
      </c>
      <c r="E32" s="291" t="s">
        <v>4</v>
      </c>
      <c r="F32" s="290" t="s">
        <v>3</v>
      </c>
      <c r="G32" s="292" t="s">
        <v>69</v>
      </c>
    </row>
    <row r="33" spans="1:7" x14ac:dyDescent="0.25">
      <c r="A33" s="8">
        <v>21</v>
      </c>
      <c r="B33" s="7" t="s">
        <v>85</v>
      </c>
      <c r="C33" s="8"/>
      <c r="D33" s="8" t="s">
        <v>86</v>
      </c>
      <c r="E33" s="176">
        <v>5002</v>
      </c>
      <c r="F33" s="8" t="s">
        <v>9</v>
      </c>
      <c r="G33" s="183"/>
    </row>
    <row r="34" spans="1:7" x14ac:dyDescent="0.25">
      <c r="A34" s="8">
        <v>22</v>
      </c>
      <c r="B34" s="7" t="s">
        <v>87</v>
      </c>
      <c r="C34" s="8"/>
      <c r="D34" s="8" t="s">
        <v>86</v>
      </c>
      <c r="E34" s="176">
        <v>5457</v>
      </c>
      <c r="F34" s="8" t="s">
        <v>9</v>
      </c>
      <c r="G34" s="183"/>
    </row>
    <row r="35" spans="1:7" x14ac:dyDescent="0.25">
      <c r="A35" s="8">
        <v>23</v>
      </c>
      <c r="B35" s="7" t="s">
        <v>88</v>
      </c>
      <c r="C35" s="8"/>
      <c r="D35" s="8" t="s">
        <v>86</v>
      </c>
      <c r="E35" s="176">
        <v>5457</v>
      </c>
      <c r="F35" s="8" t="s">
        <v>9</v>
      </c>
      <c r="G35" s="183"/>
    </row>
    <row r="36" spans="1:7" x14ac:dyDescent="0.25">
      <c r="A36" s="8">
        <v>24</v>
      </c>
      <c r="B36" s="7" t="s">
        <v>89</v>
      </c>
      <c r="C36" s="8"/>
      <c r="D36" s="8" t="s">
        <v>86</v>
      </c>
      <c r="E36" s="176">
        <v>2500</v>
      </c>
      <c r="F36" s="8" t="s">
        <v>9</v>
      </c>
      <c r="G36" s="183"/>
    </row>
    <row r="37" spans="1:7" x14ac:dyDescent="0.25">
      <c r="A37" s="8">
        <v>25</v>
      </c>
      <c r="B37" s="7" t="s">
        <v>90</v>
      </c>
      <c r="C37" s="8"/>
      <c r="D37" s="8" t="s">
        <v>86</v>
      </c>
      <c r="E37" s="176">
        <v>1499</v>
      </c>
      <c r="F37" s="8" t="s">
        <v>9</v>
      </c>
      <c r="G37" s="183"/>
    </row>
    <row r="38" spans="1:7" x14ac:dyDescent="0.25">
      <c r="A38" s="8">
        <v>26</v>
      </c>
      <c r="B38" s="7" t="s">
        <v>91</v>
      </c>
      <c r="C38" s="8"/>
      <c r="D38" s="8" t="s">
        <v>86</v>
      </c>
      <c r="E38" s="176">
        <v>3210</v>
      </c>
      <c r="F38" s="8" t="s">
        <v>9</v>
      </c>
      <c r="G38" s="183"/>
    </row>
    <row r="39" spans="1:7" x14ac:dyDescent="0.25">
      <c r="A39" s="8">
        <v>27</v>
      </c>
      <c r="B39" s="7" t="s">
        <v>92</v>
      </c>
      <c r="C39" s="8"/>
      <c r="D39" s="8" t="s">
        <v>86</v>
      </c>
      <c r="E39" s="176">
        <v>10593</v>
      </c>
      <c r="F39" s="8" t="s">
        <v>9</v>
      </c>
      <c r="G39" s="183"/>
    </row>
    <row r="40" spans="1:7" x14ac:dyDescent="0.25">
      <c r="A40" s="8">
        <v>28</v>
      </c>
      <c r="B40" s="7" t="s">
        <v>91</v>
      </c>
      <c r="C40" s="8"/>
      <c r="D40" s="8" t="s">
        <v>86</v>
      </c>
      <c r="E40" s="176">
        <v>2376</v>
      </c>
      <c r="F40" s="8" t="s">
        <v>9</v>
      </c>
      <c r="G40" s="183"/>
    </row>
    <row r="41" spans="1:7" x14ac:dyDescent="0.25">
      <c r="A41" s="8">
        <v>29</v>
      </c>
      <c r="B41" s="293" t="s">
        <v>93</v>
      </c>
      <c r="C41" s="294"/>
      <c r="D41" s="294" t="s">
        <v>86</v>
      </c>
      <c r="E41" s="295">
        <v>1000</v>
      </c>
      <c r="F41" s="294" t="s">
        <v>9</v>
      </c>
      <c r="G41" s="296"/>
    </row>
    <row r="42" spans="1:7" ht="30" x14ac:dyDescent="0.25">
      <c r="A42" s="8">
        <v>30</v>
      </c>
      <c r="B42" s="293" t="s">
        <v>94</v>
      </c>
      <c r="C42" s="297">
        <v>2015</v>
      </c>
      <c r="D42" s="294" t="s">
        <v>86</v>
      </c>
      <c r="E42" s="295">
        <v>65000</v>
      </c>
      <c r="F42" s="294" t="s">
        <v>9</v>
      </c>
      <c r="G42" s="296"/>
    </row>
    <row r="43" spans="1:7" x14ac:dyDescent="0.25">
      <c r="A43" s="8">
        <v>31</v>
      </c>
      <c r="B43" s="293" t="s">
        <v>95</v>
      </c>
      <c r="C43" s="294"/>
      <c r="D43" s="294" t="s">
        <v>86</v>
      </c>
      <c r="E43" s="295">
        <v>6500</v>
      </c>
      <c r="F43" s="294" t="s">
        <v>9</v>
      </c>
      <c r="G43" s="296"/>
    </row>
    <row r="44" spans="1:7" x14ac:dyDescent="0.25">
      <c r="A44" s="8">
        <v>32</v>
      </c>
      <c r="B44" s="293" t="s">
        <v>96</v>
      </c>
      <c r="C44" s="294"/>
      <c r="D44" s="294" t="s">
        <v>86</v>
      </c>
      <c r="E44" s="295">
        <v>5000</v>
      </c>
      <c r="F44" s="294" t="s">
        <v>9</v>
      </c>
      <c r="G44" s="296"/>
    </row>
    <row r="45" spans="1:7" ht="30" x14ac:dyDescent="0.25">
      <c r="A45" s="8">
        <v>33</v>
      </c>
      <c r="B45" s="293" t="s">
        <v>97</v>
      </c>
      <c r="C45" s="294"/>
      <c r="D45" s="294" t="s">
        <v>86</v>
      </c>
      <c r="E45" s="295">
        <v>15000</v>
      </c>
      <c r="F45" s="294" t="s">
        <v>9</v>
      </c>
      <c r="G45" s="296"/>
    </row>
    <row r="46" spans="1:7" ht="30" x14ac:dyDescent="0.25">
      <c r="A46" s="8">
        <v>34</v>
      </c>
      <c r="B46" s="293" t="s">
        <v>98</v>
      </c>
      <c r="C46" s="294"/>
      <c r="D46" s="294" t="s">
        <v>86</v>
      </c>
      <c r="E46" s="295">
        <v>15000</v>
      </c>
      <c r="F46" s="294" t="s">
        <v>9</v>
      </c>
      <c r="G46" s="296"/>
    </row>
    <row r="47" spans="1:7" x14ac:dyDescent="0.25">
      <c r="A47" s="8">
        <v>35</v>
      </c>
      <c r="B47" s="293" t="s">
        <v>99</v>
      </c>
      <c r="C47" s="294"/>
      <c r="D47" s="294" t="s">
        <v>86</v>
      </c>
      <c r="E47" s="295">
        <v>2000</v>
      </c>
      <c r="F47" s="294" t="s">
        <v>9</v>
      </c>
      <c r="G47" s="296"/>
    </row>
    <row r="48" spans="1:7" x14ac:dyDescent="0.25">
      <c r="A48" s="8">
        <v>36</v>
      </c>
      <c r="B48" s="293" t="s">
        <v>100</v>
      </c>
      <c r="C48" s="294"/>
      <c r="D48" s="294" t="s">
        <v>86</v>
      </c>
      <c r="E48" s="295">
        <v>3000</v>
      </c>
      <c r="F48" s="294" t="s">
        <v>9</v>
      </c>
      <c r="G48" s="296"/>
    </row>
    <row r="49" spans="1:7" x14ac:dyDescent="0.25">
      <c r="A49" s="8">
        <v>37</v>
      </c>
      <c r="B49" s="293" t="s">
        <v>101</v>
      </c>
      <c r="C49" s="294"/>
      <c r="D49" s="294" t="s">
        <v>86</v>
      </c>
      <c r="E49" s="295">
        <v>1300</v>
      </c>
      <c r="F49" s="294" t="s">
        <v>9</v>
      </c>
      <c r="G49" s="296"/>
    </row>
    <row r="50" spans="1:7" x14ac:dyDescent="0.25">
      <c r="A50" s="8">
        <v>38</v>
      </c>
      <c r="B50" s="282" t="s">
        <v>770</v>
      </c>
      <c r="C50" s="283"/>
      <c r="D50" s="283" t="s">
        <v>86</v>
      </c>
      <c r="E50" s="284">
        <v>5700</v>
      </c>
      <c r="F50" s="283" t="s">
        <v>9</v>
      </c>
      <c r="G50" s="285"/>
    </row>
    <row r="51" spans="1:7" ht="30" x14ac:dyDescent="0.25">
      <c r="A51" s="8">
        <v>39</v>
      </c>
      <c r="B51" s="282" t="s">
        <v>771</v>
      </c>
      <c r="C51" s="283"/>
      <c r="D51" s="283" t="s">
        <v>86</v>
      </c>
      <c r="E51" s="284">
        <v>12131</v>
      </c>
      <c r="F51" s="283" t="s">
        <v>9</v>
      </c>
      <c r="G51" s="285"/>
    </row>
    <row r="52" spans="1:7" x14ac:dyDescent="0.25">
      <c r="A52" s="8">
        <v>40</v>
      </c>
      <c r="B52" s="282" t="s">
        <v>102</v>
      </c>
      <c r="C52" s="137"/>
      <c r="D52" s="283" t="s">
        <v>86</v>
      </c>
      <c r="E52" s="284">
        <v>10000</v>
      </c>
      <c r="F52" s="283" t="s">
        <v>9</v>
      </c>
      <c r="G52" s="286"/>
    </row>
    <row r="53" spans="1:7" x14ac:dyDescent="0.25">
      <c r="A53" s="8">
        <v>41</v>
      </c>
      <c r="B53" s="287" t="s">
        <v>702</v>
      </c>
      <c r="C53" s="287"/>
      <c r="D53" s="287" t="s">
        <v>86</v>
      </c>
      <c r="E53" s="288">
        <v>4000</v>
      </c>
      <c r="F53" s="287" t="s">
        <v>9</v>
      </c>
      <c r="G53" s="286"/>
    </row>
    <row r="54" spans="1:7" x14ac:dyDescent="0.25">
      <c r="A54" s="8">
        <v>42</v>
      </c>
      <c r="B54" s="157" t="s">
        <v>772</v>
      </c>
      <c r="C54" s="157"/>
      <c r="D54" s="157" t="s">
        <v>86</v>
      </c>
      <c r="E54" s="158">
        <v>4400</v>
      </c>
      <c r="F54" s="157" t="s">
        <v>9</v>
      </c>
      <c r="G54" s="156"/>
    </row>
    <row r="55" spans="1:7" x14ac:dyDescent="0.25">
      <c r="A55" s="8">
        <v>43</v>
      </c>
      <c r="B55" s="157" t="s">
        <v>773</v>
      </c>
      <c r="C55" s="157"/>
      <c r="D55" s="157" t="s">
        <v>86</v>
      </c>
      <c r="E55" s="158">
        <v>3000</v>
      </c>
      <c r="F55" s="157" t="s">
        <v>9</v>
      </c>
      <c r="G55" s="156"/>
    </row>
    <row r="56" spans="1:7" x14ac:dyDescent="0.25">
      <c r="A56" s="8">
        <v>44</v>
      </c>
      <c r="B56" s="157" t="s">
        <v>774</v>
      </c>
      <c r="C56" s="157"/>
      <c r="D56" s="157" t="s">
        <v>86</v>
      </c>
      <c r="E56" s="158">
        <v>6826.5</v>
      </c>
      <c r="F56" s="157" t="s">
        <v>9</v>
      </c>
      <c r="G56" s="156"/>
    </row>
    <row r="57" spans="1:7" x14ac:dyDescent="0.25">
      <c r="A57" s="8">
        <v>45</v>
      </c>
      <c r="B57" s="157" t="s">
        <v>775</v>
      </c>
      <c r="C57" s="157"/>
      <c r="D57" s="157" t="s">
        <v>86</v>
      </c>
      <c r="E57" s="158">
        <v>6275.1</v>
      </c>
      <c r="F57" s="157" t="s">
        <v>9</v>
      </c>
      <c r="G57" s="156"/>
    </row>
    <row r="58" spans="1:7" x14ac:dyDescent="0.25">
      <c r="A58" s="8">
        <v>46</v>
      </c>
      <c r="B58" s="157" t="s">
        <v>1234</v>
      </c>
      <c r="C58" s="157"/>
      <c r="D58" s="157" t="s">
        <v>86</v>
      </c>
      <c r="E58" s="158">
        <v>9800</v>
      </c>
      <c r="F58" s="157" t="s">
        <v>9</v>
      </c>
      <c r="G58" s="156"/>
    </row>
    <row r="59" spans="1:7" x14ac:dyDescent="0.25">
      <c r="A59" s="8">
        <v>47</v>
      </c>
      <c r="B59" s="157" t="s">
        <v>91</v>
      </c>
      <c r="C59" s="157"/>
      <c r="D59" s="157" t="s">
        <v>86</v>
      </c>
      <c r="E59" s="158">
        <v>4900</v>
      </c>
      <c r="F59" s="157" t="s">
        <v>9</v>
      </c>
      <c r="G59" s="156"/>
    </row>
    <row r="60" spans="1:7" x14ac:dyDescent="0.25">
      <c r="A60" s="8">
        <v>48</v>
      </c>
      <c r="B60" s="252" t="s">
        <v>1124</v>
      </c>
      <c r="C60" s="252"/>
      <c r="D60" s="252" t="s">
        <v>86</v>
      </c>
      <c r="E60" s="298">
        <v>630</v>
      </c>
      <c r="F60" s="252" t="s">
        <v>1235</v>
      </c>
      <c r="G60" s="252"/>
    </row>
    <row r="61" spans="1:7" x14ac:dyDescent="0.25">
      <c r="A61" s="8">
        <v>49</v>
      </c>
      <c r="B61" s="252" t="s">
        <v>1125</v>
      </c>
      <c r="C61" s="252"/>
      <c r="D61" s="252" t="s">
        <v>86</v>
      </c>
      <c r="E61" s="298">
        <v>1800</v>
      </c>
      <c r="F61" s="252" t="s">
        <v>1235</v>
      </c>
      <c r="G61" s="252"/>
    </row>
    <row r="62" spans="1:7" x14ac:dyDescent="0.25">
      <c r="A62" s="8">
        <v>50</v>
      </c>
      <c r="B62" s="448" t="s">
        <v>1312</v>
      </c>
      <c r="C62" s="448"/>
      <c r="D62" s="448" t="s">
        <v>86</v>
      </c>
      <c r="E62" s="449">
        <v>8868.2999999999993</v>
      </c>
      <c r="F62" s="448" t="s">
        <v>9</v>
      </c>
      <c r="G62" s="448"/>
    </row>
    <row r="63" spans="1:7" x14ac:dyDescent="0.25">
      <c r="A63" s="8">
        <v>51</v>
      </c>
      <c r="B63" s="448" t="s">
        <v>1313</v>
      </c>
      <c r="C63" s="448"/>
      <c r="D63" s="448" t="s">
        <v>86</v>
      </c>
      <c r="E63" s="449">
        <v>6146.31</v>
      </c>
      <c r="F63" s="448" t="s">
        <v>9</v>
      </c>
      <c r="G63" s="448"/>
    </row>
    <row r="64" spans="1:7" x14ac:dyDescent="0.25">
      <c r="A64" s="299"/>
      <c r="B64" s="300" t="s">
        <v>103</v>
      </c>
      <c r="C64" s="299"/>
      <c r="D64" s="301"/>
      <c r="E64" s="302">
        <f>SUM(E33:E63)</f>
        <v>234371.21</v>
      </c>
      <c r="F64" s="299"/>
      <c r="G64" s="299"/>
    </row>
    <row r="65" spans="1:7" x14ac:dyDescent="0.25">
      <c r="A65" s="294">
        <v>52</v>
      </c>
      <c r="B65" s="293" t="s">
        <v>85</v>
      </c>
      <c r="C65" s="294"/>
      <c r="D65" s="294" t="s">
        <v>104</v>
      </c>
      <c r="E65" s="295">
        <v>6010.24</v>
      </c>
      <c r="F65" s="294" t="s">
        <v>9</v>
      </c>
      <c r="G65" s="294"/>
    </row>
    <row r="66" spans="1:7" x14ac:dyDescent="0.25">
      <c r="A66" s="294">
        <v>53</v>
      </c>
      <c r="B66" s="293" t="s">
        <v>106</v>
      </c>
      <c r="C66" s="294"/>
      <c r="D66" s="294" t="s">
        <v>104</v>
      </c>
      <c r="E66" s="295">
        <v>2025.09</v>
      </c>
      <c r="F66" s="294" t="s">
        <v>9</v>
      </c>
      <c r="G66" s="294"/>
    </row>
    <row r="67" spans="1:7" x14ac:dyDescent="0.25">
      <c r="A67" s="294">
        <v>54</v>
      </c>
      <c r="B67" s="153" t="s">
        <v>107</v>
      </c>
      <c r="C67" s="154"/>
      <c r="D67" s="154" t="s">
        <v>104</v>
      </c>
      <c r="E67" s="155">
        <v>20000</v>
      </c>
      <c r="F67" s="154" t="s">
        <v>9</v>
      </c>
      <c r="G67" s="154"/>
    </row>
    <row r="68" spans="1:7" x14ac:dyDescent="0.25">
      <c r="A68" s="294">
        <v>55</v>
      </c>
      <c r="B68" s="293" t="s">
        <v>108</v>
      </c>
      <c r="C68" s="294"/>
      <c r="D68" s="294" t="s">
        <v>104</v>
      </c>
      <c r="E68" s="295">
        <v>2999</v>
      </c>
      <c r="F68" s="294" t="s">
        <v>9</v>
      </c>
      <c r="G68" s="294"/>
    </row>
    <row r="69" spans="1:7" x14ac:dyDescent="0.25">
      <c r="A69" s="294">
        <v>56</v>
      </c>
      <c r="B69" s="293" t="s">
        <v>91</v>
      </c>
      <c r="C69" s="294"/>
      <c r="D69" s="294" t="s">
        <v>104</v>
      </c>
      <c r="E69" s="295">
        <v>3000</v>
      </c>
      <c r="F69" s="294" t="s">
        <v>9</v>
      </c>
      <c r="G69" s="294"/>
    </row>
    <row r="70" spans="1:7" x14ac:dyDescent="0.25">
      <c r="A70" s="294">
        <v>57</v>
      </c>
      <c r="B70" s="293" t="s">
        <v>109</v>
      </c>
      <c r="C70" s="294"/>
      <c r="D70" s="294" t="s">
        <v>104</v>
      </c>
      <c r="E70" s="295">
        <v>6000</v>
      </c>
      <c r="F70" s="294" t="s">
        <v>9</v>
      </c>
      <c r="G70" s="294"/>
    </row>
    <row r="71" spans="1:7" x14ac:dyDescent="0.25">
      <c r="A71" s="294">
        <v>58</v>
      </c>
      <c r="B71" s="293" t="s">
        <v>110</v>
      </c>
      <c r="C71" s="294"/>
      <c r="D71" s="294" t="s">
        <v>104</v>
      </c>
      <c r="E71" s="295">
        <v>5499</v>
      </c>
      <c r="F71" s="294" t="s">
        <v>9</v>
      </c>
      <c r="G71" s="294"/>
    </row>
    <row r="72" spans="1:7" x14ac:dyDescent="0.25">
      <c r="A72" s="294">
        <v>59</v>
      </c>
      <c r="B72" s="293" t="s">
        <v>111</v>
      </c>
      <c r="C72" s="294"/>
      <c r="D72" s="294" t="s">
        <v>104</v>
      </c>
      <c r="E72" s="295">
        <v>6500</v>
      </c>
      <c r="F72" s="294" t="s">
        <v>9</v>
      </c>
      <c r="G72" s="294"/>
    </row>
    <row r="73" spans="1:7" x14ac:dyDescent="0.25">
      <c r="A73" s="294">
        <v>60</v>
      </c>
      <c r="B73" s="293" t="s">
        <v>112</v>
      </c>
      <c r="C73" s="294"/>
      <c r="D73" s="294" t="s">
        <v>104</v>
      </c>
      <c r="E73" s="295">
        <v>15000</v>
      </c>
      <c r="F73" s="294" t="s">
        <v>9</v>
      </c>
      <c r="G73" s="294"/>
    </row>
    <row r="74" spans="1:7" x14ac:dyDescent="0.25">
      <c r="A74" s="294">
        <v>61</v>
      </c>
      <c r="B74" s="293" t="s">
        <v>113</v>
      </c>
      <c r="C74" s="294"/>
      <c r="D74" s="294" t="s">
        <v>104</v>
      </c>
      <c r="E74" s="295">
        <v>3024</v>
      </c>
      <c r="F74" s="294" t="s">
        <v>9</v>
      </c>
      <c r="G74" s="294"/>
    </row>
    <row r="75" spans="1:7" x14ac:dyDescent="0.25">
      <c r="A75" s="294">
        <v>62</v>
      </c>
      <c r="B75" s="293" t="s">
        <v>114</v>
      </c>
      <c r="C75" s="294"/>
      <c r="D75" s="294" t="s">
        <v>104</v>
      </c>
      <c r="E75" s="295">
        <v>10000</v>
      </c>
      <c r="F75" s="294" t="s">
        <v>9</v>
      </c>
      <c r="G75" s="294"/>
    </row>
    <row r="76" spans="1:7" x14ac:dyDescent="0.25">
      <c r="A76" s="294">
        <v>63</v>
      </c>
      <c r="B76" s="293" t="s">
        <v>115</v>
      </c>
      <c r="C76" s="294"/>
      <c r="D76" s="294" t="s">
        <v>104</v>
      </c>
      <c r="E76" s="295">
        <v>4000</v>
      </c>
      <c r="F76" s="294" t="s">
        <v>9</v>
      </c>
      <c r="G76" s="294"/>
    </row>
    <row r="77" spans="1:7" x14ac:dyDescent="0.25">
      <c r="A77" s="294">
        <v>64</v>
      </c>
      <c r="B77" s="293" t="s">
        <v>116</v>
      </c>
      <c r="C77" s="294"/>
      <c r="D77" s="294" t="s">
        <v>104</v>
      </c>
      <c r="E77" s="295">
        <v>5499</v>
      </c>
      <c r="F77" s="294" t="s">
        <v>9</v>
      </c>
      <c r="G77" s="294"/>
    </row>
    <row r="78" spans="1:7" x14ac:dyDescent="0.25">
      <c r="A78" s="294">
        <v>65</v>
      </c>
      <c r="B78" s="159" t="s">
        <v>110</v>
      </c>
      <c r="C78" s="160"/>
      <c r="D78" s="161" t="s">
        <v>104</v>
      </c>
      <c r="E78" s="289">
        <v>11000</v>
      </c>
      <c r="F78" s="283" t="s">
        <v>9</v>
      </c>
      <c r="G78" s="283"/>
    </row>
    <row r="79" spans="1:7" x14ac:dyDescent="0.25">
      <c r="A79" s="294">
        <v>66</v>
      </c>
      <c r="B79" s="159" t="s">
        <v>690</v>
      </c>
      <c r="C79" s="160"/>
      <c r="D79" s="161" t="s">
        <v>104</v>
      </c>
      <c r="E79" s="162">
        <v>11600</v>
      </c>
      <c r="F79" s="283" t="s">
        <v>9</v>
      </c>
      <c r="G79" s="283"/>
    </row>
    <row r="80" spans="1:7" x14ac:dyDescent="0.25">
      <c r="A80" s="294">
        <v>67</v>
      </c>
      <c r="B80" s="159" t="s">
        <v>691</v>
      </c>
      <c r="C80" s="160"/>
      <c r="D80" s="161" t="s">
        <v>104</v>
      </c>
      <c r="E80" s="162">
        <v>4000</v>
      </c>
      <c r="F80" s="283" t="s">
        <v>9</v>
      </c>
      <c r="G80" s="283"/>
    </row>
    <row r="81" spans="1:7" x14ac:dyDescent="0.25">
      <c r="A81" s="294">
        <v>68</v>
      </c>
      <c r="B81" s="159" t="s">
        <v>692</v>
      </c>
      <c r="C81" s="160"/>
      <c r="D81" s="161" t="s">
        <v>104</v>
      </c>
      <c r="E81" s="162">
        <v>1000</v>
      </c>
      <c r="F81" s="283" t="s">
        <v>9</v>
      </c>
      <c r="G81" s="283"/>
    </row>
    <row r="82" spans="1:7" x14ac:dyDescent="0.25">
      <c r="A82" s="294">
        <v>69</v>
      </c>
      <c r="B82" s="159" t="s">
        <v>693</v>
      </c>
      <c r="C82" s="160"/>
      <c r="D82" s="161" t="s">
        <v>104</v>
      </c>
      <c r="E82" s="162">
        <v>3400</v>
      </c>
      <c r="F82" s="283" t="s">
        <v>9</v>
      </c>
      <c r="G82" s="283"/>
    </row>
    <row r="83" spans="1:7" x14ac:dyDescent="0.25">
      <c r="A83" s="294">
        <v>70</v>
      </c>
      <c r="B83" s="159" t="s">
        <v>776</v>
      </c>
      <c r="C83" s="160"/>
      <c r="D83" s="161" t="s">
        <v>104</v>
      </c>
      <c r="E83" s="162">
        <v>3500</v>
      </c>
      <c r="F83" s="283" t="s">
        <v>9</v>
      </c>
      <c r="G83" s="283"/>
    </row>
    <row r="84" spans="1:7" x14ac:dyDescent="0.25">
      <c r="A84" s="294">
        <v>71</v>
      </c>
      <c r="B84" s="159" t="s">
        <v>777</v>
      </c>
      <c r="C84" s="160"/>
      <c r="D84" s="161" t="s">
        <v>104</v>
      </c>
      <c r="E84" s="162">
        <v>4000</v>
      </c>
      <c r="F84" s="283" t="s">
        <v>9</v>
      </c>
      <c r="G84" s="283"/>
    </row>
    <row r="85" spans="1:7" x14ac:dyDescent="0.25">
      <c r="A85" s="294">
        <v>72</v>
      </c>
      <c r="B85" s="159" t="s">
        <v>694</v>
      </c>
      <c r="C85" s="160"/>
      <c r="D85" s="161" t="s">
        <v>104</v>
      </c>
      <c r="E85" s="162">
        <v>1300</v>
      </c>
      <c r="F85" s="283" t="s">
        <v>9</v>
      </c>
      <c r="G85" s="283"/>
    </row>
    <row r="86" spans="1:7" x14ac:dyDescent="0.25">
      <c r="A86" s="294">
        <v>73</v>
      </c>
      <c r="B86" s="159" t="s">
        <v>695</v>
      </c>
      <c r="C86" s="160"/>
      <c r="D86" s="161" t="s">
        <v>104</v>
      </c>
      <c r="E86" s="162">
        <v>1499</v>
      </c>
      <c r="F86" s="283" t="s">
        <v>9</v>
      </c>
      <c r="G86" s="283"/>
    </row>
    <row r="87" spans="1:7" x14ac:dyDescent="0.25">
      <c r="A87" s="294">
        <v>74</v>
      </c>
      <c r="B87" s="164" t="s">
        <v>778</v>
      </c>
      <c r="C87" s="165"/>
      <c r="D87" s="166" t="s">
        <v>104</v>
      </c>
      <c r="E87" s="167">
        <v>5000</v>
      </c>
      <c r="F87" s="163" t="s">
        <v>9</v>
      </c>
      <c r="G87" s="163"/>
    </row>
    <row r="88" spans="1:7" x14ac:dyDescent="0.25">
      <c r="A88" s="294">
        <v>75</v>
      </c>
      <c r="B88" s="164" t="s">
        <v>779</v>
      </c>
      <c r="C88" s="165"/>
      <c r="D88" s="166" t="s">
        <v>104</v>
      </c>
      <c r="E88" s="167">
        <v>12000</v>
      </c>
      <c r="F88" s="163" t="s">
        <v>9</v>
      </c>
      <c r="G88" s="163"/>
    </row>
    <row r="89" spans="1:7" x14ac:dyDescent="0.25">
      <c r="A89" s="294">
        <v>76</v>
      </c>
      <c r="B89" s="164" t="s">
        <v>780</v>
      </c>
      <c r="C89" s="165"/>
      <c r="D89" s="166" t="s">
        <v>104</v>
      </c>
      <c r="E89" s="167">
        <v>5150</v>
      </c>
      <c r="F89" s="163" t="s">
        <v>9</v>
      </c>
      <c r="G89" s="163"/>
    </row>
    <row r="90" spans="1:7" x14ac:dyDescent="0.25">
      <c r="A90" s="294">
        <v>77</v>
      </c>
      <c r="B90" s="164" t="s">
        <v>781</v>
      </c>
      <c r="C90" s="165"/>
      <c r="D90" s="166" t="s">
        <v>104</v>
      </c>
      <c r="E90" s="167">
        <v>5400</v>
      </c>
      <c r="F90" s="163" t="s">
        <v>9</v>
      </c>
      <c r="G90" s="163"/>
    </row>
    <row r="91" spans="1:7" x14ac:dyDescent="0.25">
      <c r="A91" s="294">
        <v>78</v>
      </c>
      <c r="B91" s="164" t="s">
        <v>775</v>
      </c>
      <c r="C91" s="165"/>
      <c r="D91" s="166" t="s">
        <v>104</v>
      </c>
      <c r="E91" s="167">
        <v>6275.1</v>
      </c>
      <c r="F91" s="163" t="s">
        <v>9</v>
      </c>
      <c r="G91" s="163"/>
    </row>
    <row r="92" spans="1:7" x14ac:dyDescent="0.25">
      <c r="A92" s="294">
        <v>79</v>
      </c>
      <c r="B92" s="164" t="s">
        <v>782</v>
      </c>
      <c r="C92" s="165"/>
      <c r="D92" s="166" t="s">
        <v>104</v>
      </c>
      <c r="E92" s="167">
        <v>6000</v>
      </c>
      <c r="F92" s="163" t="s">
        <v>9</v>
      </c>
      <c r="G92" s="163"/>
    </row>
    <row r="93" spans="1:7" x14ac:dyDescent="0.25">
      <c r="A93" s="294">
        <v>80</v>
      </c>
      <c r="B93" s="303" t="s">
        <v>1126</v>
      </c>
      <c r="C93" s="304"/>
      <c r="D93" s="304" t="s">
        <v>104</v>
      </c>
      <c r="E93" s="305">
        <v>39999.99</v>
      </c>
      <c r="F93" s="306" t="s">
        <v>9</v>
      </c>
      <c r="G93" s="306"/>
    </row>
    <row r="94" spans="1:7" x14ac:dyDescent="0.25">
      <c r="A94" s="294">
        <v>81</v>
      </c>
      <c r="B94" s="303" t="s">
        <v>1127</v>
      </c>
      <c r="C94" s="304"/>
      <c r="D94" s="304" t="s">
        <v>104</v>
      </c>
      <c r="E94" s="305">
        <v>53000</v>
      </c>
      <c r="F94" s="306" t="s">
        <v>9</v>
      </c>
      <c r="G94" s="306"/>
    </row>
    <row r="95" spans="1:7" x14ac:dyDescent="0.25">
      <c r="A95" s="299"/>
      <c r="B95" s="300" t="s">
        <v>103</v>
      </c>
      <c r="C95" s="299"/>
      <c r="D95" s="301"/>
      <c r="E95" s="302">
        <f>SUM(E65:E94)</f>
        <v>263680.42000000004</v>
      </c>
      <c r="F95" s="299"/>
      <c r="G95" s="299"/>
    </row>
    <row r="96" spans="1:7" x14ac:dyDescent="0.25">
      <c r="A96" s="8">
        <v>82</v>
      </c>
      <c r="B96" s="7" t="s">
        <v>85</v>
      </c>
      <c r="C96" s="8"/>
      <c r="D96" s="8" t="s">
        <v>117</v>
      </c>
      <c r="E96" s="176">
        <v>6483.67</v>
      </c>
      <c r="F96" s="8" t="s">
        <v>9</v>
      </c>
      <c r="G96" s="8"/>
    </row>
    <row r="97" spans="1:7" x14ac:dyDescent="0.25">
      <c r="A97" s="8">
        <v>83</v>
      </c>
      <c r="B97" s="7" t="s">
        <v>91</v>
      </c>
      <c r="C97" s="8"/>
      <c r="D97" s="8" t="s">
        <v>117</v>
      </c>
      <c r="E97" s="176">
        <v>2879.37</v>
      </c>
      <c r="F97" s="8" t="s">
        <v>9</v>
      </c>
      <c r="G97" s="8"/>
    </row>
    <row r="98" spans="1:7" x14ac:dyDescent="0.25">
      <c r="A98" s="8">
        <v>84</v>
      </c>
      <c r="B98" s="7" t="s">
        <v>108</v>
      </c>
      <c r="C98" s="8"/>
      <c r="D98" s="8" t="s">
        <v>117</v>
      </c>
      <c r="E98" s="176">
        <v>1024</v>
      </c>
      <c r="F98" s="8" t="s">
        <v>9</v>
      </c>
      <c r="G98" s="8"/>
    </row>
    <row r="99" spans="1:7" x14ac:dyDescent="0.25">
      <c r="A99" s="8">
        <v>85</v>
      </c>
      <c r="B99" s="7" t="s">
        <v>118</v>
      </c>
      <c r="C99" s="8"/>
      <c r="D99" s="8" t="s">
        <v>117</v>
      </c>
      <c r="E99" s="176">
        <v>8435.8799999999992</v>
      </c>
      <c r="F99" s="8" t="s">
        <v>9</v>
      </c>
      <c r="G99" s="8"/>
    </row>
    <row r="100" spans="1:7" x14ac:dyDescent="0.25">
      <c r="A100" s="8">
        <v>86</v>
      </c>
      <c r="B100" s="7" t="s">
        <v>119</v>
      </c>
      <c r="C100" s="8"/>
      <c r="D100" s="8" t="s">
        <v>117</v>
      </c>
      <c r="E100" s="176">
        <v>7254.6</v>
      </c>
      <c r="F100" s="8" t="s">
        <v>9</v>
      </c>
      <c r="G100" s="8"/>
    </row>
    <row r="101" spans="1:7" x14ac:dyDescent="0.25">
      <c r="A101" s="8">
        <v>87</v>
      </c>
      <c r="B101" s="7" t="s">
        <v>120</v>
      </c>
      <c r="C101" s="8"/>
      <c r="D101" s="8" t="s">
        <v>117</v>
      </c>
      <c r="E101" s="176">
        <v>10000</v>
      </c>
      <c r="F101" s="8" t="s">
        <v>9</v>
      </c>
      <c r="G101" s="8"/>
    </row>
    <row r="102" spans="1:7" x14ac:dyDescent="0.25">
      <c r="A102" s="8">
        <v>88</v>
      </c>
      <c r="B102" s="141" t="s">
        <v>783</v>
      </c>
      <c r="C102" s="137"/>
      <c r="D102" s="137" t="s">
        <v>117</v>
      </c>
      <c r="E102" s="142">
        <v>2130</v>
      </c>
      <c r="F102" s="137" t="s">
        <v>9</v>
      </c>
      <c r="G102" s="137"/>
    </row>
    <row r="103" spans="1:7" x14ac:dyDescent="0.25">
      <c r="A103" s="8">
        <v>89</v>
      </c>
      <c r="B103" s="141" t="s">
        <v>784</v>
      </c>
      <c r="C103" s="137"/>
      <c r="D103" s="137" t="s">
        <v>117</v>
      </c>
      <c r="E103" s="142">
        <v>2850</v>
      </c>
      <c r="F103" s="137" t="s">
        <v>9</v>
      </c>
      <c r="G103" s="137"/>
    </row>
    <row r="104" spans="1:7" x14ac:dyDescent="0.25">
      <c r="A104" s="8">
        <v>90</v>
      </c>
      <c r="B104" s="141" t="s">
        <v>785</v>
      </c>
      <c r="C104" s="137"/>
      <c r="D104" s="137" t="s">
        <v>117</v>
      </c>
      <c r="E104" s="142">
        <v>1900</v>
      </c>
      <c r="F104" s="137" t="s">
        <v>9</v>
      </c>
      <c r="G104" s="137"/>
    </row>
    <row r="105" spans="1:7" x14ac:dyDescent="0.25">
      <c r="A105" s="8">
        <v>91</v>
      </c>
      <c r="B105" s="141" t="s">
        <v>786</v>
      </c>
      <c r="C105" s="137"/>
      <c r="D105" s="137" t="s">
        <v>117</v>
      </c>
      <c r="E105" s="142">
        <v>1630</v>
      </c>
      <c r="F105" s="137" t="s">
        <v>9</v>
      </c>
      <c r="G105" s="137"/>
    </row>
    <row r="106" spans="1:7" x14ac:dyDescent="0.25">
      <c r="A106" s="8">
        <v>92</v>
      </c>
      <c r="B106" s="141" t="s">
        <v>787</v>
      </c>
      <c r="C106" s="137"/>
      <c r="D106" s="137" t="s">
        <v>117</v>
      </c>
      <c r="E106" s="142">
        <v>11000</v>
      </c>
      <c r="F106" s="137" t="s">
        <v>9</v>
      </c>
      <c r="G106" s="137"/>
    </row>
    <row r="107" spans="1:7" x14ac:dyDescent="0.25">
      <c r="A107" s="8">
        <v>93</v>
      </c>
      <c r="B107" s="141" t="s">
        <v>788</v>
      </c>
      <c r="C107" s="137"/>
      <c r="D107" s="137" t="s">
        <v>117</v>
      </c>
      <c r="E107" s="142">
        <v>3348</v>
      </c>
      <c r="F107" s="137" t="s">
        <v>9</v>
      </c>
      <c r="G107" s="137"/>
    </row>
    <row r="108" spans="1:7" ht="45.75" customHeight="1" x14ac:dyDescent="0.25">
      <c r="A108" s="8">
        <v>94</v>
      </c>
      <c r="B108" s="141" t="s">
        <v>1017</v>
      </c>
      <c r="C108" s="137"/>
      <c r="D108" s="137" t="s">
        <v>117</v>
      </c>
      <c r="E108" s="142">
        <v>14872.05</v>
      </c>
      <c r="F108" s="137" t="s">
        <v>9</v>
      </c>
      <c r="G108" s="137"/>
    </row>
    <row r="109" spans="1:7" x14ac:dyDescent="0.25">
      <c r="A109" s="299"/>
      <c r="B109" s="300" t="s">
        <v>103</v>
      </c>
      <c r="C109" s="299"/>
      <c r="D109" s="299"/>
      <c r="E109" s="302">
        <f>SUM(E96:E108)</f>
        <v>73807.569999999992</v>
      </c>
      <c r="F109" s="299"/>
      <c r="G109" s="299"/>
    </row>
    <row r="110" spans="1:7" x14ac:dyDescent="0.25">
      <c r="A110" s="8">
        <v>95</v>
      </c>
      <c r="B110" s="7" t="s">
        <v>85</v>
      </c>
      <c r="C110" s="8"/>
      <c r="D110" s="8" t="s">
        <v>121</v>
      </c>
      <c r="E110" s="176">
        <v>5961.24</v>
      </c>
      <c r="F110" s="8" t="s">
        <v>9</v>
      </c>
      <c r="G110" s="8"/>
    </row>
    <row r="111" spans="1:7" x14ac:dyDescent="0.25">
      <c r="A111" s="8">
        <v>96</v>
      </c>
      <c r="B111" s="7" t="s">
        <v>105</v>
      </c>
      <c r="C111" s="8"/>
      <c r="D111" s="8" t="s">
        <v>121</v>
      </c>
      <c r="E111" s="176">
        <v>4815</v>
      </c>
      <c r="F111" s="8" t="s">
        <v>9</v>
      </c>
      <c r="G111" s="8"/>
    </row>
    <row r="112" spans="1:7" x14ac:dyDescent="0.25">
      <c r="A112" s="8">
        <v>97</v>
      </c>
      <c r="B112" s="7" t="s">
        <v>91</v>
      </c>
      <c r="C112" s="8"/>
      <c r="D112" s="8" t="s">
        <v>121</v>
      </c>
      <c r="E112" s="176">
        <v>2568</v>
      </c>
      <c r="F112" s="8" t="s">
        <v>9</v>
      </c>
      <c r="G112" s="8"/>
    </row>
    <row r="113" spans="1:7" x14ac:dyDescent="0.25">
      <c r="A113" s="8">
        <v>98</v>
      </c>
      <c r="B113" s="7" t="s">
        <v>122</v>
      </c>
      <c r="C113" s="8"/>
      <c r="D113" s="8" t="s">
        <v>121</v>
      </c>
      <c r="E113" s="176">
        <v>1900</v>
      </c>
      <c r="F113" s="8" t="s">
        <v>9</v>
      </c>
      <c r="G113" s="8"/>
    </row>
    <row r="114" spans="1:7" x14ac:dyDescent="0.25">
      <c r="A114" s="8">
        <v>99</v>
      </c>
      <c r="B114" s="7" t="s">
        <v>123</v>
      </c>
      <c r="C114" s="8"/>
      <c r="D114" s="8" t="s">
        <v>121</v>
      </c>
      <c r="E114" s="176">
        <v>1850</v>
      </c>
      <c r="F114" s="8" t="s">
        <v>9</v>
      </c>
      <c r="G114" s="8"/>
    </row>
    <row r="115" spans="1:7" x14ac:dyDescent="0.25">
      <c r="A115" s="8">
        <v>100</v>
      </c>
      <c r="B115" s="7" t="s">
        <v>124</v>
      </c>
      <c r="C115" s="8"/>
      <c r="D115" s="8" t="s">
        <v>121</v>
      </c>
      <c r="E115" s="176">
        <v>1262.5999999999999</v>
      </c>
      <c r="F115" s="8" t="s">
        <v>9</v>
      </c>
      <c r="G115" s="8"/>
    </row>
    <row r="116" spans="1:7" x14ac:dyDescent="0.25">
      <c r="A116" s="8">
        <v>101</v>
      </c>
      <c r="B116" s="7" t="s">
        <v>125</v>
      </c>
      <c r="C116" s="8"/>
      <c r="D116" s="8" t="s">
        <v>126</v>
      </c>
      <c r="E116" s="176">
        <v>1765.5</v>
      </c>
      <c r="F116" s="8" t="s">
        <v>9</v>
      </c>
      <c r="G116" s="8"/>
    </row>
    <row r="117" spans="1:7" x14ac:dyDescent="0.25">
      <c r="A117" s="8">
        <v>102</v>
      </c>
      <c r="B117" s="7" t="s">
        <v>127</v>
      </c>
      <c r="C117" s="8"/>
      <c r="D117" s="8" t="s">
        <v>121</v>
      </c>
      <c r="E117" s="176">
        <v>1070</v>
      </c>
      <c r="F117" s="8" t="s">
        <v>9</v>
      </c>
      <c r="G117" s="8"/>
    </row>
    <row r="118" spans="1:7" x14ac:dyDescent="0.25">
      <c r="A118" s="8">
        <v>103</v>
      </c>
      <c r="B118" s="7" t="s">
        <v>128</v>
      </c>
      <c r="C118" s="8"/>
      <c r="D118" s="8" t="s">
        <v>121</v>
      </c>
      <c r="E118" s="176">
        <v>1911.88</v>
      </c>
      <c r="F118" s="8" t="s">
        <v>9</v>
      </c>
      <c r="G118" s="8"/>
    </row>
    <row r="119" spans="1:7" x14ac:dyDescent="0.25">
      <c r="A119" s="8">
        <v>104</v>
      </c>
      <c r="B119" s="7" t="s">
        <v>129</v>
      </c>
      <c r="C119" s="8"/>
      <c r="D119" s="8" t="s">
        <v>121</v>
      </c>
      <c r="E119" s="176">
        <v>5120</v>
      </c>
      <c r="F119" s="8" t="s">
        <v>9</v>
      </c>
      <c r="G119" s="8"/>
    </row>
    <row r="120" spans="1:7" x14ac:dyDescent="0.25">
      <c r="A120" s="8">
        <v>105</v>
      </c>
      <c r="B120" s="7" t="s">
        <v>128</v>
      </c>
      <c r="C120" s="8"/>
      <c r="D120" s="8" t="s">
        <v>121</v>
      </c>
      <c r="E120" s="176">
        <v>1700</v>
      </c>
      <c r="F120" s="8" t="s">
        <v>9</v>
      </c>
      <c r="G120" s="8"/>
    </row>
    <row r="121" spans="1:7" x14ac:dyDescent="0.25">
      <c r="A121" s="8">
        <v>106</v>
      </c>
      <c r="B121" s="7" t="s">
        <v>130</v>
      </c>
      <c r="C121" s="8"/>
      <c r="D121" s="8" t="s">
        <v>121</v>
      </c>
      <c r="E121" s="176">
        <v>1819</v>
      </c>
      <c r="F121" s="8" t="s">
        <v>9</v>
      </c>
      <c r="G121" s="8"/>
    </row>
    <row r="122" spans="1:7" x14ac:dyDescent="0.25">
      <c r="A122" s="8">
        <v>107</v>
      </c>
      <c r="B122" s="7" t="s">
        <v>131</v>
      </c>
      <c r="C122" s="8"/>
      <c r="D122" s="8" t="s">
        <v>121</v>
      </c>
      <c r="E122" s="176">
        <v>1765.5</v>
      </c>
      <c r="F122" s="8" t="s">
        <v>9</v>
      </c>
      <c r="G122" s="8"/>
    </row>
    <row r="123" spans="1:7" x14ac:dyDescent="0.25">
      <c r="A123" s="8">
        <v>108</v>
      </c>
      <c r="B123" s="7" t="s">
        <v>132</v>
      </c>
      <c r="C123" s="8"/>
      <c r="D123" s="8" t="s">
        <v>121</v>
      </c>
      <c r="E123" s="176">
        <v>1468.8</v>
      </c>
      <c r="F123" s="8" t="s">
        <v>9</v>
      </c>
      <c r="G123" s="8"/>
    </row>
    <row r="124" spans="1:7" x14ac:dyDescent="0.25">
      <c r="A124" s="8">
        <v>109</v>
      </c>
      <c r="B124" s="7" t="s">
        <v>133</v>
      </c>
      <c r="C124" s="8"/>
      <c r="D124" s="8" t="s">
        <v>121</v>
      </c>
      <c r="E124" s="176">
        <v>6372</v>
      </c>
      <c r="F124" s="8" t="s">
        <v>9</v>
      </c>
      <c r="G124" s="8"/>
    </row>
    <row r="125" spans="1:7" x14ac:dyDescent="0.25">
      <c r="A125" s="8">
        <v>110</v>
      </c>
      <c r="B125" s="7" t="s">
        <v>134</v>
      </c>
      <c r="C125" s="8"/>
      <c r="D125" s="8" t="s">
        <v>121</v>
      </c>
      <c r="E125" s="176">
        <v>3024</v>
      </c>
      <c r="F125" s="8" t="s">
        <v>9</v>
      </c>
      <c r="G125" s="8"/>
    </row>
    <row r="126" spans="1:7" x14ac:dyDescent="0.25">
      <c r="A126" s="8">
        <v>111</v>
      </c>
      <c r="B126" s="7" t="s">
        <v>135</v>
      </c>
      <c r="C126" s="8"/>
      <c r="D126" s="8" t="s">
        <v>121</v>
      </c>
      <c r="E126" s="176">
        <v>10000</v>
      </c>
      <c r="F126" s="8" t="s">
        <v>9</v>
      </c>
      <c r="G126" s="8"/>
    </row>
    <row r="127" spans="1:7" x14ac:dyDescent="0.25">
      <c r="A127" s="8">
        <v>112</v>
      </c>
      <c r="B127" s="168" t="s">
        <v>697</v>
      </c>
      <c r="C127" s="169"/>
      <c r="D127" s="169" t="s">
        <v>696</v>
      </c>
      <c r="E127" s="170">
        <v>2268</v>
      </c>
      <c r="F127" s="137" t="s">
        <v>9</v>
      </c>
      <c r="G127" s="137"/>
    </row>
    <row r="128" spans="1:7" x14ac:dyDescent="0.25">
      <c r="A128" s="8">
        <v>113</v>
      </c>
      <c r="B128" s="168" t="s">
        <v>699</v>
      </c>
      <c r="C128" s="169"/>
      <c r="D128" s="169" t="s">
        <v>698</v>
      </c>
      <c r="E128" s="170">
        <v>1006</v>
      </c>
      <c r="F128" s="137" t="s">
        <v>9</v>
      </c>
      <c r="G128" s="137"/>
    </row>
    <row r="129" spans="1:7" x14ac:dyDescent="0.25">
      <c r="A129" s="8">
        <v>114</v>
      </c>
      <c r="B129" s="168" t="s">
        <v>789</v>
      </c>
      <c r="C129" s="169"/>
      <c r="D129" s="169" t="s">
        <v>698</v>
      </c>
      <c r="E129" s="170">
        <v>3000</v>
      </c>
      <c r="F129" s="137" t="s">
        <v>9</v>
      </c>
      <c r="G129" s="137"/>
    </row>
    <row r="130" spans="1:7" x14ac:dyDescent="0.25">
      <c r="A130" s="8">
        <v>115</v>
      </c>
      <c r="B130" s="168" t="s">
        <v>788</v>
      </c>
      <c r="C130" s="169"/>
      <c r="D130" s="169" t="s">
        <v>698</v>
      </c>
      <c r="E130" s="170">
        <v>3348</v>
      </c>
      <c r="F130" s="137" t="s">
        <v>9</v>
      </c>
      <c r="G130" s="137"/>
    </row>
    <row r="131" spans="1:7" x14ac:dyDescent="0.25">
      <c r="A131" s="8">
        <v>116</v>
      </c>
      <c r="B131" s="168" t="s">
        <v>790</v>
      </c>
      <c r="C131" s="169"/>
      <c r="D131" s="169" t="s">
        <v>698</v>
      </c>
      <c r="E131" s="170">
        <v>3493.2</v>
      </c>
      <c r="F131" s="137" t="s">
        <v>9</v>
      </c>
      <c r="G131" s="137"/>
    </row>
    <row r="132" spans="1:7" x14ac:dyDescent="0.25">
      <c r="A132" s="299"/>
      <c r="B132" s="300" t="s">
        <v>103</v>
      </c>
      <c r="C132" s="299"/>
      <c r="D132" s="299"/>
      <c r="E132" s="302">
        <f>SUM(E110:E131)</f>
        <v>67488.72</v>
      </c>
      <c r="F132" s="299"/>
      <c r="G132" s="299"/>
    </row>
    <row r="133" spans="1:7" x14ac:dyDescent="0.25">
      <c r="A133" s="8">
        <v>117</v>
      </c>
      <c r="B133" s="7" t="s">
        <v>85</v>
      </c>
      <c r="C133" s="8"/>
      <c r="D133" s="8" t="s">
        <v>136</v>
      </c>
      <c r="E133" s="176">
        <v>5914.42</v>
      </c>
      <c r="F133" s="8" t="s">
        <v>9</v>
      </c>
      <c r="G133" s="8"/>
    </row>
    <row r="134" spans="1:7" x14ac:dyDescent="0.25">
      <c r="A134" s="8">
        <v>118</v>
      </c>
      <c r="B134" s="7" t="s">
        <v>91</v>
      </c>
      <c r="C134" s="8"/>
      <c r="D134" s="8" t="s">
        <v>136</v>
      </c>
      <c r="E134" s="176">
        <v>2450</v>
      </c>
      <c r="F134" s="8" t="s">
        <v>9</v>
      </c>
      <c r="G134" s="8"/>
    </row>
    <row r="135" spans="1:7" x14ac:dyDescent="0.25">
      <c r="A135" s="8">
        <v>119</v>
      </c>
      <c r="B135" s="7" t="s">
        <v>91</v>
      </c>
      <c r="C135" s="8"/>
      <c r="D135" s="8" t="s">
        <v>136</v>
      </c>
      <c r="E135" s="176">
        <v>4300</v>
      </c>
      <c r="F135" s="8" t="s">
        <v>9</v>
      </c>
      <c r="G135" s="8"/>
    </row>
    <row r="136" spans="1:7" x14ac:dyDescent="0.25">
      <c r="A136" s="8">
        <v>120</v>
      </c>
      <c r="B136" s="7" t="s">
        <v>108</v>
      </c>
      <c r="C136" s="8"/>
      <c r="D136" s="8" t="s">
        <v>136</v>
      </c>
      <c r="E136" s="176">
        <v>1300</v>
      </c>
      <c r="F136" s="8" t="s">
        <v>9</v>
      </c>
      <c r="G136" s="8"/>
    </row>
    <row r="137" spans="1:7" x14ac:dyDescent="0.25">
      <c r="A137" s="8">
        <v>121</v>
      </c>
      <c r="B137" s="7" t="s">
        <v>137</v>
      </c>
      <c r="C137" s="8"/>
      <c r="D137" s="8" t="s">
        <v>136</v>
      </c>
      <c r="E137" s="176">
        <v>1398.99</v>
      </c>
      <c r="F137" s="8" t="s">
        <v>9</v>
      </c>
      <c r="G137" s="8"/>
    </row>
    <row r="138" spans="1:7" x14ac:dyDescent="0.25">
      <c r="A138" s="8">
        <v>122</v>
      </c>
      <c r="B138" s="7" t="s">
        <v>111</v>
      </c>
      <c r="C138" s="8"/>
      <c r="D138" s="8" t="s">
        <v>136</v>
      </c>
      <c r="E138" s="176">
        <v>5200</v>
      </c>
      <c r="F138" s="8" t="s">
        <v>9</v>
      </c>
      <c r="G138" s="8"/>
    </row>
    <row r="139" spans="1:7" x14ac:dyDescent="0.25">
      <c r="A139" s="8">
        <v>123</v>
      </c>
      <c r="B139" s="7" t="s">
        <v>138</v>
      </c>
      <c r="C139" s="8"/>
      <c r="D139" s="8" t="s">
        <v>136</v>
      </c>
      <c r="E139" s="176">
        <v>2800</v>
      </c>
      <c r="F139" s="8" t="s">
        <v>9</v>
      </c>
      <c r="G139" s="8"/>
    </row>
    <row r="140" spans="1:7" x14ac:dyDescent="0.25">
      <c r="A140" s="8">
        <v>124</v>
      </c>
      <c r="B140" s="7" t="s">
        <v>139</v>
      </c>
      <c r="C140" s="8"/>
      <c r="D140" s="8" t="s">
        <v>136</v>
      </c>
      <c r="E140" s="176">
        <v>2800</v>
      </c>
      <c r="F140" s="8" t="s">
        <v>9</v>
      </c>
      <c r="G140" s="8"/>
    </row>
    <row r="141" spans="1:7" x14ac:dyDescent="0.25">
      <c r="A141" s="8">
        <v>125</v>
      </c>
      <c r="B141" s="7" t="s">
        <v>140</v>
      </c>
      <c r="C141" s="8"/>
      <c r="D141" s="8" t="s">
        <v>136</v>
      </c>
      <c r="E141" s="176">
        <v>1300</v>
      </c>
      <c r="F141" s="8" t="s">
        <v>9</v>
      </c>
      <c r="G141" s="8"/>
    </row>
    <row r="142" spans="1:7" x14ac:dyDescent="0.25">
      <c r="A142" s="8">
        <v>126</v>
      </c>
      <c r="B142" s="7" t="s">
        <v>141</v>
      </c>
      <c r="C142" s="8"/>
      <c r="D142" s="8" t="s">
        <v>136</v>
      </c>
      <c r="E142" s="176">
        <v>5000</v>
      </c>
      <c r="F142" s="8" t="s">
        <v>9</v>
      </c>
      <c r="G142" s="8"/>
    </row>
    <row r="143" spans="1:7" x14ac:dyDescent="0.25">
      <c r="A143" s="8">
        <v>127</v>
      </c>
      <c r="B143" s="7" t="s">
        <v>142</v>
      </c>
      <c r="C143" s="8"/>
      <c r="D143" s="8" t="s">
        <v>136</v>
      </c>
      <c r="E143" s="176">
        <v>20000</v>
      </c>
      <c r="F143" s="8" t="s">
        <v>9</v>
      </c>
      <c r="G143" s="8"/>
    </row>
    <row r="144" spans="1:7" x14ac:dyDescent="0.25">
      <c r="A144" s="8">
        <v>128</v>
      </c>
      <c r="B144" s="7" t="s">
        <v>143</v>
      </c>
      <c r="C144" s="8"/>
      <c r="D144" s="8" t="s">
        <v>136</v>
      </c>
      <c r="E144" s="176">
        <v>1500</v>
      </c>
      <c r="F144" s="8" t="s">
        <v>9</v>
      </c>
      <c r="G144" s="8"/>
    </row>
    <row r="145" spans="1:7" x14ac:dyDescent="0.25">
      <c r="A145" s="8">
        <v>129</v>
      </c>
      <c r="B145" s="7" t="s">
        <v>122</v>
      </c>
      <c r="C145" s="8"/>
      <c r="D145" s="8" t="s">
        <v>136</v>
      </c>
      <c r="E145" s="176">
        <v>1900</v>
      </c>
      <c r="F145" s="8" t="s">
        <v>9</v>
      </c>
      <c r="G145" s="8"/>
    </row>
    <row r="146" spans="1:7" x14ac:dyDescent="0.25">
      <c r="A146" s="8">
        <v>130</v>
      </c>
      <c r="B146" s="307" t="s">
        <v>700</v>
      </c>
      <c r="C146" s="308"/>
      <c r="D146" s="308" t="s">
        <v>791</v>
      </c>
      <c r="E146" s="309">
        <v>10000</v>
      </c>
      <c r="F146" s="308" t="s">
        <v>9</v>
      </c>
      <c r="G146" s="137"/>
    </row>
    <row r="147" spans="1:7" x14ac:dyDescent="0.25">
      <c r="A147" s="8">
        <v>131</v>
      </c>
      <c r="B147" s="310" t="s">
        <v>701</v>
      </c>
      <c r="C147" s="311"/>
      <c r="D147" s="311" t="s">
        <v>136</v>
      </c>
      <c r="E147" s="312">
        <v>3500</v>
      </c>
      <c r="F147" s="311" t="s">
        <v>9</v>
      </c>
      <c r="G147" s="8"/>
    </row>
    <row r="148" spans="1:7" x14ac:dyDescent="0.25">
      <c r="A148" s="8">
        <v>132</v>
      </c>
      <c r="B148" s="307" t="s">
        <v>778</v>
      </c>
      <c r="C148" s="308"/>
      <c r="D148" s="308" t="s">
        <v>136</v>
      </c>
      <c r="E148" s="309">
        <v>5000</v>
      </c>
      <c r="F148" s="308" t="s">
        <v>9</v>
      </c>
      <c r="G148" s="137"/>
    </row>
    <row r="149" spans="1:7" x14ac:dyDescent="0.25">
      <c r="A149" s="8">
        <v>133</v>
      </c>
      <c r="B149" s="307" t="s">
        <v>135</v>
      </c>
      <c r="C149" s="308"/>
      <c r="D149" s="308" t="s">
        <v>136</v>
      </c>
      <c r="E149" s="309">
        <v>10000</v>
      </c>
      <c r="F149" s="308" t="s">
        <v>9</v>
      </c>
      <c r="G149" s="137"/>
    </row>
    <row r="150" spans="1:7" x14ac:dyDescent="0.25">
      <c r="A150" s="8">
        <v>134</v>
      </c>
      <c r="B150" s="307" t="s">
        <v>792</v>
      </c>
      <c r="C150" s="308"/>
      <c r="D150" s="308" t="s">
        <v>136</v>
      </c>
      <c r="E150" s="309">
        <v>2268</v>
      </c>
      <c r="F150" s="308" t="s">
        <v>9</v>
      </c>
      <c r="G150" s="137"/>
    </row>
    <row r="151" spans="1:7" x14ac:dyDescent="0.25">
      <c r="A151" s="299"/>
      <c r="B151" s="300" t="s">
        <v>103</v>
      </c>
      <c r="C151" s="299"/>
      <c r="D151" s="299"/>
      <c r="E151" s="302">
        <f>SUM(E133:E150)</f>
        <v>86631.41</v>
      </c>
      <c r="F151" s="299"/>
      <c r="G151" s="299"/>
    </row>
    <row r="152" spans="1:7" x14ac:dyDescent="0.25">
      <c r="A152" s="8">
        <v>135</v>
      </c>
      <c r="B152" s="7" t="s">
        <v>85</v>
      </c>
      <c r="C152" s="8"/>
      <c r="D152" s="8" t="s">
        <v>144</v>
      </c>
      <c r="E152" s="176">
        <v>5730.97</v>
      </c>
      <c r="F152" s="8" t="s">
        <v>9</v>
      </c>
      <c r="G152" s="8"/>
    </row>
    <row r="153" spans="1:7" x14ac:dyDescent="0.25">
      <c r="A153" s="299"/>
      <c r="B153" s="300" t="s">
        <v>103</v>
      </c>
      <c r="C153" s="299"/>
      <c r="D153" s="299"/>
      <c r="E153" s="302">
        <f>SUM(E152)</f>
        <v>5730.97</v>
      </c>
      <c r="F153" s="299"/>
      <c r="G153" s="299"/>
    </row>
    <row r="154" spans="1:7" x14ac:dyDescent="0.25">
      <c r="A154" s="8">
        <v>136</v>
      </c>
      <c r="B154" s="7" t="s">
        <v>145</v>
      </c>
      <c r="C154" s="8"/>
      <c r="D154" s="8" t="s">
        <v>146</v>
      </c>
      <c r="E154" s="176">
        <v>19800</v>
      </c>
      <c r="F154" s="8" t="s">
        <v>9</v>
      </c>
      <c r="G154" s="8"/>
    </row>
    <row r="155" spans="1:7" x14ac:dyDescent="0.25">
      <c r="A155" s="8">
        <v>137</v>
      </c>
      <c r="B155" s="7" t="s">
        <v>91</v>
      </c>
      <c r="C155" s="8"/>
      <c r="D155" s="8" t="s">
        <v>146</v>
      </c>
      <c r="E155" s="176">
        <v>2500</v>
      </c>
      <c r="F155" s="8" t="s">
        <v>9</v>
      </c>
      <c r="G155" s="8"/>
    </row>
    <row r="156" spans="1:7" x14ac:dyDescent="0.25">
      <c r="A156" s="8">
        <v>138</v>
      </c>
      <c r="B156" s="7" t="s">
        <v>108</v>
      </c>
      <c r="C156" s="8"/>
      <c r="D156" s="8" t="s">
        <v>146</v>
      </c>
      <c r="E156" s="176">
        <v>1099</v>
      </c>
      <c r="F156" s="8" t="s">
        <v>9</v>
      </c>
      <c r="G156" s="8"/>
    </row>
    <row r="157" spans="1:7" x14ac:dyDescent="0.25">
      <c r="A157" s="8">
        <v>139</v>
      </c>
      <c r="B157" s="7" t="s">
        <v>111</v>
      </c>
      <c r="C157" s="8"/>
      <c r="D157" s="8" t="s">
        <v>146</v>
      </c>
      <c r="E157" s="176">
        <v>6634</v>
      </c>
      <c r="F157" s="8" t="s">
        <v>9</v>
      </c>
      <c r="G157" s="8"/>
    </row>
    <row r="158" spans="1:7" x14ac:dyDescent="0.25">
      <c r="A158" s="8">
        <v>140</v>
      </c>
      <c r="B158" s="7" t="s">
        <v>147</v>
      </c>
      <c r="C158" s="8"/>
      <c r="D158" s="8" t="s">
        <v>146</v>
      </c>
      <c r="E158" s="176">
        <v>2205.9899999999998</v>
      </c>
      <c r="F158" s="8" t="s">
        <v>9</v>
      </c>
      <c r="G158" s="8"/>
    </row>
    <row r="159" spans="1:7" x14ac:dyDescent="0.25">
      <c r="A159" s="8">
        <v>141</v>
      </c>
      <c r="B159" s="7" t="s">
        <v>118</v>
      </c>
      <c r="C159" s="8"/>
      <c r="D159" s="8" t="s">
        <v>146</v>
      </c>
      <c r="E159" s="176">
        <v>8435.8799999999992</v>
      </c>
      <c r="F159" s="8" t="s">
        <v>9</v>
      </c>
      <c r="G159" s="8"/>
    </row>
    <row r="160" spans="1:7" x14ac:dyDescent="0.25">
      <c r="A160" s="8">
        <v>142</v>
      </c>
      <c r="B160" s="7" t="s">
        <v>120</v>
      </c>
      <c r="C160" s="8"/>
      <c r="D160" s="8" t="s">
        <v>146</v>
      </c>
      <c r="E160" s="176">
        <v>10000</v>
      </c>
      <c r="F160" s="8" t="s">
        <v>9</v>
      </c>
      <c r="G160" s="8"/>
    </row>
    <row r="161" spans="1:7" x14ac:dyDescent="0.25">
      <c r="A161" s="8">
        <v>143</v>
      </c>
      <c r="B161" s="7" t="s">
        <v>148</v>
      </c>
      <c r="C161" s="8"/>
      <c r="D161" s="8" t="s">
        <v>144</v>
      </c>
      <c r="E161" s="176">
        <v>2000</v>
      </c>
      <c r="F161" s="8" t="s">
        <v>9</v>
      </c>
      <c r="G161" s="8"/>
    </row>
    <row r="162" spans="1:7" ht="16.149999999999999" customHeight="1" x14ac:dyDescent="0.25">
      <c r="A162" s="8">
        <v>144</v>
      </c>
      <c r="B162" s="141" t="s">
        <v>793</v>
      </c>
      <c r="C162" s="137"/>
      <c r="D162" s="137" t="s">
        <v>146</v>
      </c>
      <c r="E162" s="142">
        <v>3800</v>
      </c>
      <c r="F162" s="137" t="s">
        <v>9</v>
      </c>
      <c r="G162" s="137"/>
    </row>
    <row r="163" spans="1:7" x14ac:dyDescent="0.25">
      <c r="A163" s="8">
        <v>145</v>
      </c>
      <c r="B163" s="141" t="s">
        <v>794</v>
      </c>
      <c r="C163" s="137"/>
      <c r="D163" s="137" t="s">
        <v>146</v>
      </c>
      <c r="E163" s="142">
        <v>3700</v>
      </c>
      <c r="F163" s="137" t="s">
        <v>9</v>
      </c>
      <c r="G163" s="137"/>
    </row>
    <row r="164" spans="1:7" x14ac:dyDescent="0.25">
      <c r="A164" s="8">
        <v>146</v>
      </c>
      <c r="B164" s="141" t="s">
        <v>795</v>
      </c>
      <c r="C164" s="137"/>
      <c r="D164" s="137" t="s">
        <v>144</v>
      </c>
      <c r="E164" s="142">
        <v>1620</v>
      </c>
      <c r="F164" s="137" t="s">
        <v>9</v>
      </c>
      <c r="G164" s="137"/>
    </row>
    <row r="165" spans="1:7" x14ac:dyDescent="0.25">
      <c r="A165" s="8">
        <v>147</v>
      </c>
      <c r="B165" s="141" t="s">
        <v>790</v>
      </c>
      <c r="C165" s="137"/>
      <c r="D165" s="137" t="s">
        <v>146</v>
      </c>
      <c r="E165" s="142">
        <v>3493.2</v>
      </c>
      <c r="F165" s="137" t="s">
        <v>9</v>
      </c>
      <c r="G165" s="137"/>
    </row>
    <row r="166" spans="1:7" x14ac:dyDescent="0.25">
      <c r="A166" s="299"/>
      <c r="B166" s="300" t="s">
        <v>103</v>
      </c>
      <c r="C166" s="299"/>
      <c r="D166" s="299"/>
      <c r="E166" s="302">
        <f>SUM(E154:E165)</f>
        <v>65288.069999999992</v>
      </c>
      <c r="F166" s="299"/>
      <c r="G166" s="299"/>
    </row>
    <row r="167" spans="1:7" x14ac:dyDescent="0.25">
      <c r="A167" s="8">
        <v>148</v>
      </c>
      <c r="B167" s="7" t="s">
        <v>85</v>
      </c>
      <c r="C167" s="8"/>
      <c r="D167" s="8" t="s">
        <v>149</v>
      </c>
      <c r="E167" s="176">
        <v>5466.55</v>
      </c>
      <c r="F167" s="8" t="s">
        <v>9</v>
      </c>
      <c r="G167" s="8"/>
    </row>
    <row r="168" spans="1:7" x14ac:dyDescent="0.25">
      <c r="A168" s="8">
        <v>149</v>
      </c>
      <c r="B168" s="7" t="s">
        <v>150</v>
      </c>
      <c r="C168" s="8"/>
      <c r="D168" s="8" t="s">
        <v>149</v>
      </c>
      <c r="E168" s="176">
        <v>1000.61</v>
      </c>
      <c r="F168" s="8" t="s">
        <v>9</v>
      </c>
      <c r="G168" s="8"/>
    </row>
    <row r="169" spans="1:7" x14ac:dyDescent="0.25">
      <c r="A169" s="8">
        <v>150</v>
      </c>
      <c r="B169" s="7" t="s">
        <v>151</v>
      </c>
      <c r="C169" s="8"/>
      <c r="D169" s="8" t="s">
        <v>149</v>
      </c>
      <c r="E169" s="176">
        <v>3000</v>
      </c>
      <c r="F169" s="8" t="s">
        <v>9</v>
      </c>
      <c r="G169" s="8"/>
    </row>
    <row r="170" spans="1:7" x14ac:dyDescent="0.25">
      <c r="A170" s="8">
        <v>151</v>
      </c>
      <c r="B170" s="7" t="s">
        <v>120</v>
      </c>
      <c r="C170" s="8"/>
      <c r="D170" s="8" t="s">
        <v>149</v>
      </c>
      <c r="E170" s="176">
        <v>10000</v>
      </c>
      <c r="F170" s="8" t="s">
        <v>9</v>
      </c>
      <c r="G170" s="8"/>
    </row>
    <row r="171" spans="1:7" x14ac:dyDescent="0.25">
      <c r="A171" s="8">
        <v>152</v>
      </c>
      <c r="B171" s="141" t="s">
        <v>796</v>
      </c>
      <c r="C171" s="137"/>
      <c r="D171" s="137" t="s">
        <v>149</v>
      </c>
      <c r="E171" s="142">
        <v>1650</v>
      </c>
      <c r="F171" s="137" t="s">
        <v>9</v>
      </c>
      <c r="G171" s="137"/>
    </row>
    <row r="172" spans="1:7" x14ac:dyDescent="0.25">
      <c r="A172" s="8">
        <v>153</v>
      </c>
      <c r="B172" s="141" t="s">
        <v>797</v>
      </c>
      <c r="C172" s="137"/>
      <c r="D172" s="137" t="s">
        <v>149</v>
      </c>
      <c r="E172" s="142">
        <v>1819</v>
      </c>
      <c r="F172" s="137" t="s">
        <v>9</v>
      </c>
      <c r="G172" s="137"/>
    </row>
    <row r="173" spans="1:7" x14ac:dyDescent="0.25">
      <c r="A173" s="8">
        <v>154</v>
      </c>
      <c r="B173" s="141" t="s">
        <v>798</v>
      </c>
      <c r="C173" s="137"/>
      <c r="D173" s="137" t="s">
        <v>149</v>
      </c>
      <c r="E173" s="142">
        <v>6500</v>
      </c>
      <c r="F173" s="137" t="s">
        <v>9</v>
      </c>
      <c r="G173" s="137"/>
    </row>
    <row r="174" spans="1:7" x14ac:dyDescent="0.25">
      <c r="A174" s="8">
        <v>155</v>
      </c>
      <c r="B174" s="141" t="s">
        <v>799</v>
      </c>
      <c r="C174" s="137"/>
      <c r="D174" s="137" t="s">
        <v>149</v>
      </c>
      <c r="E174" s="142">
        <v>4320</v>
      </c>
      <c r="F174" s="137" t="s">
        <v>9</v>
      </c>
      <c r="G174" s="137"/>
    </row>
    <row r="175" spans="1:7" x14ac:dyDescent="0.25">
      <c r="A175" s="299"/>
      <c r="B175" s="300" t="s">
        <v>103</v>
      </c>
      <c r="C175" s="299"/>
      <c r="D175" s="299"/>
      <c r="E175" s="302">
        <f>SUM(E167:E174)</f>
        <v>33756.160000000003</v>
      </c>
      <c r="F175" s="299"/>
      <c r="G175" s="299"/>
    </row>
    <row r="176" spans="1:7" x14ac:dyDescent="0.25">
      <c r="A176" s="8">
        <v>156</v>
      </c>
      <c r="B176" s="7" t="s">
        <v>152</v>
      </c>
      <c r="C176" s="8"/>
      <c r="D176" s="8" t="s">
        <v>153</v>
      </c>
      <c r="E176" s="176">
        <v>1989.13</v>
      </c>
      <c r="F176" s="8" t="s">
        <v>9</v>
      </c>
      <c r="G176" s="8"/>
    </row>
    <row r="177" spans="1:7" x14ac:dyDescent="0.25">
      <c r="A177" s="8">
        <v>157</v>
      </c>
      <c r="B177" s="7" t="s">
        <v>154</v>
      </c>
      <c r="C177" s="8"/>
      <c r="D177" s="8" t="s">
        <v>153</v>
      </c>
      <c r="E177" s="176">
        <v>1529</v>
      </c>
      <c r="F177" s="8" t="s">
        <v>9</v>
      </c>
      <c r="G177" s="8"/>
    </row>
    <row r="178" spans="1:7" x14ac:dyDescent="0.25">
      <c r="A178" s="8">
        <v>158</v>
      </c>
      <c r="B178" s="7" t="s">
        <v>155</v>
      </c>
      <c r="C178" s="8"/>
      <c r="D178" s="8" t="s">
        <v>153</v>
      </c>
      <c r="E178" s="176">
        <v>2728.5</v>
      </c>
      <c r="F178" s="8" t="s">
        <v>9</v>
      </c>
      <c r="G178" s="8"/>
    </row>
    <row r="179" spans="1:7" x14ac:dyDescent="0.25">
      <c r="A179" s="8">
        <v>159</v>
      </c>
      <c r="B179" s="7" t="s">
        <v>156</v>
      </c>
      <c r="C179" s="8"/>
      <c r="D179" s="8" t="s">
        <v>153</v>
      </c>
      <c r="E179" s="176">
        <v>2084.4499999999998</v>
      </c>
      <c r="F179" s="8" t="s">
        <v>9</v>
      </c>
      <c r="G179" s="8"/>
    </row>
    <row r="180" spans="1:7" x14ac:dyDescent="0.25">
      <c r="A180" s="8">
        <v>160</v>
      </c>
      <c r="B180" s="7" t="s">
        <v>85</v>
      </c>
      <c r="C180" s="8"/>
      <c r="D180" s="8" t="s">
        <v>153</v>
      </c>
      <c r="E180" s="176">
        <v>3935.88</v>
      </c>
      <c r="F180" s="8" t="s">
        <v>9</v>
      </c>
      <c r="G180" s="8"/>
    </row>
    <row r="181" spans="1:7" x14ac:dyDescent="0.25">
      <c r="A181" s="8">
        <v>161</v>
      </c>
      <c r="B181" s="7" t="s">
        <v>157</v>
      </c>
      <c r="C181" s="8"/>
      <c r="D181" s="8" t="s">
        <v>153</v>
      </c>
      <c r="E181" s="176">
        <v>9072</v>
      </c>
      <c r="F181" s="8" t="s">
        <v>9</v>
      </c>
      <c r="G181" s="8"/>
    </row>
    <row r="182" spans="1:7" x14ac:dyDescent="0.25">
      <c r="A182" s="8">
        <v>162</v>
      </c>
      <c r="B182" s="7" t="s">
        <v>120</v>
      </c>
      <c r="C182" s="8"/>
      <c r="D182" s="8" t="s">
        <v>153</v>
      </c>
      <c r="E182" s="176">
        <v>10000</v>
      </c>
      <c r="F182" s="8" t="s">
        <v>9</v>
      </c>
      <c r="G182" s="8"/>
    </row>
    <row r="183" spans="1:7" x14ac:dyDescent="0.25">
      <c r="A183" s="8">
        <v>163</v>
      </c>
      <c r="B183" s="141" t="s">
        <v>800</v>
      </c>
      <c r="C183" s="137"/>
      <c r="D183" s="137" t="s">
        <v>153</v>
      </c>
      <c r="E183" s="142">
        <v>4815</v>
      </c>
      <c r="F183" s="137" t="s">
        <v>9</v>
      </c>
      <c r="G183" s="137"/>
    </row>
    <row r="184" spans="1:7" x14ac:dyDescent="0.25">
      <c r="A184" s="8">
        <v>164</v>
      </c>
      <c r="B184" s="141" t="s">
        <v>801</v>
      </c>
      <c r="C184" s="137"/>
      <c r="D184" s="137" t="s">
        <v>153</v>
      </c>
      <c r="E184" s="142">
        <v>4920</v>
      </c>
      <c r="F184" s="137" t="s">
        <v>9</v>
      </c>
      <c r="G184" s="137"/>
    </row>
    <row r="185" spans="1:7" x14ac:dyDescent="0.25">
      <c r="A185" s="8">
        <v>165</v>
      </c>
      <c r="B185" s="141" t="s">
        <v>802</v>
      </c>
      <c r="C185" s="137"/>
      <c r="D185" s="137" t="s">
        <v>153</v>
      </c>
      <c r="E185" s="142">
        <v>1542</v>
      </c>
      <c r="F185" s="137" t="s">
        <v>9</v>
      </c>
      <c r="G185" s="137"/>
    </row>
    <row r="186" spans="1:7" x14ac:dyDescent="0.25">
      <c r="A186" s="8">
        <v>166</v>
      </c>
      <c r="B186" s="141" t="s">
        <v>803</v>
      </c>
      <c r="C186" s="137"/>
      <c r="D186" s="137" t="s">
        <v>153</v>
      </c>
      <c r="E186" s="142">
        <v>3400</v>
      </c>
      <c r="F186" s="137" t="s">
        <v>9</v>
      </c>
      <c r="G186" s="137"/>
    </row>
    <row r="187" spans="1:7" x14ac:dyDescent="0.25">
      <c r="A187" s="8">
        <v>167</v>
      </c>
      <c r="B187" s="141" t="s">
        <v>804</v>
      </c>
      <c r="C187" s="137"/>
      <c r="D187" s="137" t="s">
        <v>153</v>
      </c>
      <c r="E187" s="142">
        <v>1599</v>
      </c>
      <c r="F187" s="137" t="s">
        <v>9</v>
      </c>
      <c r="G187" s="137"/>
    </row>
    <row r="188" spans="1:7" x14ac:dyDescent="0.25">
      <c r="A188" s="8">
        <v>168</v>
      </c>
      <c r="B188" s="141" t="s">
        <v>805</v>
      </c>
      <c r="C188" s="137"/>
      <c r="D188" s="137" t="s">
        <v>153</v>
      </c>
      <c r="E188" s="142">
        <v>2500</v>
      </c>
      <c r="F188" s="137" t="s">
        <v>9</v>
      </c>
      <c r="G188" s="137"/>
    </row>
    <row r="189" spans="1:7" x14ac:dyDescent="0.25">
      <c r="A189" s="8">
        <v>169</v>
      </c>
      <c r="B189" s="440" t="s">
        <v>1314</v>
      </c>
      <c r="C189" s="441"/>
      <c r="D189" s="441" t="s">
        <v>153</v>
      </c>
      <c r="E189" s="442">
        <v>4815.45</v>
      </c>
      <c r="F189" s="441" t="s">
        <v>1235</v>
      </c>
      <c r="G189" s="441"/>
    </row>
    <row r="190" spans="1:7" x14ac:dyDescent="0.25">
      <c r="A190" s="299"/>
      <c r="B190" s="300" t="s">
        <v>103</v>
      </c>
      <c r="C190" s="299"/>
      <c r="D190" s="299"/>
      <c r="E190" s="302">
        <f>SUM(E176:E189)</f>
        <v>54930.409999999996</v>
      </c>
      <c r="F190" s="299"/>
      <c r="G190" s="299"/>
    </row>
    <row r="191" spans="1:7" x14ac:dyDescent="0.25">
      <c r="A191" s="8">
        <v>170</v>
      </c>
      <c r="B191" s="7" t="s">
        <v>85</v>
      </c>
      <c r="C191" s="8"/>
      <c r="D191" s="8" t="s">
        <v>158</v>
      </c>
      <c r="E191" s="176">
        <v>7992</v>
      </c>
      <c r="F191" s="8" t="s">
        <v>9</v>
      </c>
      <c r="G191" s="8"/>
    </row>
    <row r="192" spans="1:7" x14ac:dyDescent="0.25">
      <c r="A192" s="8">
        <v>171</v>
      </c>
      <c r="B192" s="7" t="s">
        <v>159</v>
      </c>
      <c r="C192" s="8"/>
      <c r="D192" s="8" t="s">
        <v>158</v>
      </c>
      <c r="E192" s="176">
        <v>3000</v>
      </c>
      <c r="F192" s="8" t="s">
        <v>9</v>
      </c>
      <c r="G192" s="8"/>
    </row>
    <row r="193" spans="1:18" x14ac:dyDescent="0.25">
      <c r="A193" s="8">
        <v>172</v>
      </c>
      <c r="B193" s="7" t="s">
        <v>135</v>
      </c>
      <c r="C193" s="8"/>
      <c r="D193" s="8" t="s">
        <v>158</v>
      </c>
      <c r="E193" s="176">
        <v>10000</v>
      </c>
      <c r="F193" s="8" t="s">
        <v>9</v>
      </c>
      <c r="G193" s="8"/>
    </row>
    <row r="194" spans="1:18" s="203" customFormat="1" x14ac:dyDescent="0.25">
      <c r="A194" s="8">
        <v>173</v>
      </c>
      <c r="B194" s="7" t="s">
        <v>160</v>
      </c>
      <c r="C194" s="8"/>
      <c r="D194" s="8" t="s">
        <v>158</v>
      </c>
      <c r="E194" s="176">
        <v>1500.99</v>
      </c>
      <c r="F194" s="8" t="s">
        <v>9</v>
      </c>
      <c r="G194" s="8"/>
      <c r="K194" s="204"/>
      <c r="L194" s="204"/>
      <c r="M194" s="204"/>
      <c r="N194" s="204"/>
      <c r="O194" s="204"/>
      <c r="P194" s="204"/>
      <c r="Q194" s="204"/>
      <c r="R194" s="204"/>
    </row>
    <row r="195" spans="1:18" x14ac:dyDescent="0.25">
      <c r="A195" s="8">
        <v>174</v>
      </c>
      <c r="B195" s="141" t="s">
        <v>799</v>
      </c>
      <c r="C195" s="137"/>
      <c r="D195" s="137" t="s">
        <v>158</v>
      </c>
      <c r="E195" s="142">
        <v>4320</v>
      </c>
      <c r="F195" s="137" t="s">
        <v>9</v>
      </c>
      <c r="G195" s="137"/>
    </row>
    <row r="196" spans="1:18" x14ac:dyDescent="0.25">
      <c r="A196" s="8">
        <v>175</v>
      </c>
      <c r="B196" s="141" t="s">
        <v>806</v>
      </c>
      <c r="C196" s="137"/>
      <c r="D196" s="137" t="s">
        <v>158</v>
      </c>
      <c r="E196" s="142">
        <v>1650</v>
      </c>
      <c r="F196" s="137" t="s">
        <v>9</v>
      </c>
      <c r="G196" s="137"/>
    </row>
    <row r="197" spans="1:18" x14ac:dyDescent="0.25">
      <c r="A197" s="8">
        <v>176</v>
      </c>
      <c r="B197" s="141" t="s">
        <v>807</v>
      </c>
      <c r="C197" s="137"/>
      <c r="D197" s="137" t="s">
        <v>158</v>
      </c>
      <c r="E197" s="142">
        <v>1819</v>
      </c>
      <c r="F197" s="137" t="s">
        <v>9</v>
      </c>
      <c r="G197" s="137"/>
    </row>
    <row r="198" spans="1:18" x14ac:dyDescent="0.25">
      <c r="A198" s="8">
        <v>177</v>
      </c>
      <c r="B198" s="141" t="s">
        <v>875</v>
      </c>
      <c r="C198" s="137"/>
      <c r="D198" s="137" t="s">
        <v>158</v>
      </c>
      <c r="E198" s="142">
        <v>1700</v>
      </c>
      <c r="F198" s="137" t="s">
        <v>9</v>
      </c>
      <c r="G198" s="137"/>
    </row>
    <row r="199" spans="1:18" x14ac:dyDescent="0.25">
      <c r="A199" s="8">
        <v>178</v>
      </c>
      <c r="B199" s="253" t="s">
        <v>1128</v>
      </c>
      <c r="C199" s="252"/>
      <c r="D199" s="252" t="s">
        <v>158</v>
      </c>
      <c r="E199" s="254">
        <v>5000</v>
      </c>
      <c r="F199" s="252" t="s">
        <v>9</v>
      </c>
      <c r="G199" s="252"/>
    </row>
    <row r="200" spans="1:18" x14ac:dyDescent="0.25">
      <c r="A200" s="299"/>
      <c r="B200" s="300" t="s">
        <v>103</v>
      </c>
      <c r="C200" s="299"/>
      <c r="D200" s="299"/>
      <c r="E200" s="302">
        <f>SUM(E191:E199)</f>
        <v>36981.990000000005</v>
      </c>
      <c r="F200" s="299"/>
      <c r="G200" s="299"/>
    </row>
    <row r="201" spans="1:18" ht="18.75" x14ac:dyDescent="0.3">
      <c r="A201" s="313"/>
      <c r="B201" s="197" t="s">
        <v>161</v>
      </c>
      <c r="C201" s="313"/>
      <c r="D201" s="198"/>
      <c r="E201" s="199">
        <f>SUM(E200,E190,E175,E166,E153,E151,E132,E109,E95,E64)</f>
        <v>922666.92999999993</v>
      </c>
      <c r="F201" s="313"/>
      <c r="G201" s="313"/>
    </row>
    <row r="203" spans="1:18" x14ac:dyDescent="0.25">
      <c r="B203" s="44" t="s">
        <v>666</v>
      </c>
    </row>
  </sheetData>
  <pageMargins left="0.70866141732283472" right="0.70866141732283472" top="1.0236220472440944" bottom="0.86614173228346458" header="0.31496062992125984" footer="0.31496062992125984"/>
  <pageSetup paperSize="9" scale="53" fitToWidth="0" fitToHeight="0" orientation="portrait" r:id="rId1"/>
  <headerFooter alignWithMargins="0"/>
  <rowBreaks count="2" manualBreakCount="2">
    <brk id="17" max="6" man="1"/>
    <brk id="74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R118"/>
  <sheetViews>
    <sheetView workbookViewId="0">
      <selection activeCell="F115" sqref="F115"/>
    </sheetView>
  </sheetViews>
  <sheetFormatPr defaultColWidth="9" defaultRowHeight="15" x14ac:dyDescent="0.25"/>
  <cols>
    <col min="1" max="1" width="3.375" style="44" customWidth="1"/>
    <col min="2" max="2" width="22.125" style="45" customWidth="1"/>
    <col min="3" max="3" width="29.125" style="45" customWidth="1"/>
    <col min="4" max="4" width="12.25" style="44" customWidth="1"/>
    <col min="5" max="5" width="51.75" style="44" customWidth="1"/>
    <col min="6" max="6" width="12.875" style="46" customWidth="1"/>
    <col min="7" max="7" width="6.375" style="44" customWidth="1"/>
    <col min="8" max="8" width="7.25" style="44" customWidth="1"/>
    <col min="9" max="10" width="8" style="44" customWidth="1"/>
    <col min="11" max="18" width="14.125" style="46" customWidth="1"/>
    <col min="19" max="1024" width="8" style="44" customWidth="1"/>
    <col min="1025" max="1025" width="9" style="44" customWidth="1"/>
    <col min="1026" max="16384" width="9" style="44"/>
  </cols>
  <sheetData>
    <row r="1" spans="1:18" ht="60" x14ac:dyDescent="0.3">
      <c r="A1" s="133" t="s">
        <v>665</v>
      </c>
      <c r="I1" s="44" t="s">
        <v>656</v>
      </c>
      <c r="K1" s="193" t="s">
        <v>650</v>
      </c>
      <c r="L1" s="193" t="s">
        <v>653</v>
      </c>
      <c r="M1" s="193" t="s">
        <v>421</v>
      </c>
      <c r="N1" s="193" t="s">
        <v>842</v>
      </c>
      <c r="O1" s="193" t="s">
        <v>843</v>
      </c>
      <c r="P1" s="193" t="s">
        <v>844</v>
      </c>
      <c r="Q1" s="193" t="s">
        <v>651</v>
      </c>
      <c r="R1" s="193" t="s">
        <v>654</v>
      </c>
    </row>
    <row r="2" spans="1:18" s="45" customFormat="1" ht="60" x14ac:dyDescent="0.25">
      <c r="A2" s="174" t="s">
        <v>0</v>
      </c>
      <c r="B2" s="174" t="s">
        <v>1</v>
      </c>
      <c r="C2" s="174" t="s">
        <v>162</v>
      </c>
      <c r="D2" s="174" t="s">
        <v>68</v>
      </c>
      <c r="E2" s="174" t="s">
        <v>2</v>
      </c>
      <c r="F2" s="236" t="s">
        <v>4</v>
      </c>
      <c r="G2" s="174" t="s">
        <v>3</v>
      </c>
      <c r="H2" s="123" t="s">
        <v>405</v>
      </c>
      <c r="I2" s="44" t="s">
        <v>657</v>
      </c>
      <c r="K2" s="194"/>
      <c r="L2" s="194"/>
      <c r="M2" s="194">
        <f>F115</f>
        <v>376950.05000000005</v>
      </c>
      <c r="N2" s="194">
        <f>F116</f>
        <v>66260.83</v>
      </c>
      <c r="O2" s="194">
        <f>F117</f>
        <v>310689.22000000009</v>
      </c>
      <c r="P2" s="194">
        <f>F118</f>
        <v>0</v>
      </c>
      <c r="Q2" s="194"/>
      <c r="R2" s="194"/>
    </row>
    <row r="3" spans="1:18" ht="30" x14ac:dyDescent="0.25">
      <c r="A3" s="48">
        <v>1</v>
      </c>
      <c r="B3" s="47" t="s">
        <v>814</v>
      </c>
      <c r="C3" s="47" t="s">
        <v>815</v>
      </c>
      <c r="D3" s="48">
        <v>2018</v>
      </c>
      <c r="E3" s="48" t="s">
        <v>816</v>
      </c>
      <c r="F3" s="51">
        <v>8500</v>
      </c>
      <c r="G3" s="48" t="s">
        <v>163</v>
      </c>
      <c r="H3" s="48" t="s">
        <v>403</v>
      </c>
      <c r="I3" s="13" t="s">
        <v>1167</v>
      </c>
    </row>
    <row r="4" spans="1:18" x14ac:dyDescent="0.25">
      <c r="A4" s="48">
        <v>2</v>
      </c>
      <c r="B4" s="47" t="s">
        <v>817</v>
      </c>
      <c r="C4" s="47" t="s">
        <v>818</v>
      </c>
      <c r="D4" s="48">
        <v>2018</v>
      </c>
      <c r="E4" s="48" t="s">
        <v>819</v>
      </c>
      <c r="F4" s="51">
        <v>5000</v>
      </c>
      <c r="G4" s="48" t="s">
        <v>163</v>
      </c>
      <c r="H4" s="48" t="s">
        <v>404</v>
      </c>
      <c r="I4" s="13"/>
    </row>
    <row r="5" spans="1:18" x14ac:dyDescent="0.25">
      <c r="A5" s="48">
        <v>3</v>
      </c>
      <c r="B5" s="47" t="s">
        <v>820</v>
      </c>
      <c r="C5" s="47" t="s">
        <v>821</v>
      </c>
      <c r="D5" s="48">
        <v>2018</v>
      </c>
      <c r="E5" s="48" t="s">
        <v>819</v>
      </c>
      <c r="F5" s="51">
        <v>2500</v>
      </c>
      <c r="G5" s="48" t="s">
        <v>163</v>
      </c>
      <c r="H5" s="48" t="s">
        <v>403</v>
      </c>
      <c r="I5" s="13"/>
    </row>
    <row r="6" spans="1:18" x14ac:dyDescent="0.25">
      <c r="A6" s="48">
        <v>4</v>
      </c>
      <c r="B6" s="47" t="s">
        <v>822</v>
      </c>
      <c r="C6" s="47" t="s">
        <v>823</v>
      </c>
      <c r="D6" s="48">
        <v>2018</v>
      </c>
      <c r="E6" s="48" t="s">
        <v>824</v>
      </c>
      <c r="F6" s="51">
        <v>500</v>
      </c>
      <c r="G6" s="48" t="s">
        <v>163</v>
      </c>
      <c r="H6" s="48" t="s">
        <v>404</v>
      </c>
      <c r="I6" s="13"/>
    </row>
    <row r="7" spans="1:18" x14ac:dyDescent="0.25">
      <c r="A7" s="48">
        <v>5</v>
      </c>
      <c r="B7" s="47" t="s">
        <v>822</v>
      </c>
      <c r="C7" s="47" t="s">
        <v>823</v>
      </c>
      <c r="D7" s="48">
        <v>2018</v>
      </c>
      <c r="E7" s="48" t="s">
        <v>824</v>
      </c>
      <c r="F7" s="51">
        <v>500</v>
      </c>
      <c r="G7" s="48" t="s">
        <v>163</v>
      </c>
      <c r="H7" s="48" t="s">
        <v>404</v>
      </c>
      <c r="I7" s="13"/>
    </row>
    <row r="8" spans="1:18" x14ac:dyDescent="0.25">
      <c r="A8" s="48">
        <v>6</v>
      </c>
      <c r="B8" s="47" t="s">
        <v>822</v>
      </c>
      <c r="C8" s="47" t="s">
        <v>823</v>
      </c>
      <c r="D8" s="48">
        <v>2018</v>
      </c>
      <c r="E8" s="48" t="s">
        <v>824</v>
      </c>
      <c r="F8" s="51">
        <v>500</v>
      </c>
      <c r="G8" s="48" t="s">
        <v>163</v>
      </c>
      <c r="H8" s="48" t="s">
        <v>404</v>
      </c>
      <c r="I8" s="13"/>
    </row>
    <row r="9" spans="1:18" x14ac:dyDescent="0.25">
      <c r="A9" s="48">
        <v>7</v>
      </c>
      <c r="B9" s="47" t="s">
        <v>822</v>
      </c>
      <c r="C9" s="47" t="s">
        <v>823</v>
      </c>
      <c r="D9" s="48">
        <v>2018</v>
      </c>
      <c r="E9" s="48" t="s">
        <v>824</v>
      </c>
      <c r="F9" s="51">
        <v>500</v>
      </c>
      <c r="G9" s="48" t="s">
        <v>163</v>
      </c>
      <c r="H9" s="48" t="s">
        <v>404</v>
      </c>
      <c r="I9" s="13"/>
    </row>
    <row r="10" spans="1:18" x14ac:dyDescent="0.25">
      <c r="A10" s="48">
        <v>8</v>
      </c>
      <c r="B10" s="47" t="s">
        <v>822</v>
      </c>
      <c r="C10" s="47" t="s">
        <v>823</v>
      </c>
      <c r="D10" s="48">
        <v>2018</v>
      </c>
      <c r="E10" s="48" t="s">
        <v>824</v>
      </c>
      <c r="F10" s="51">
        <v>500</v>
      </c>
      <c r="G10" s="48" t="s">
        <v>163</v>
      </c>
      <c r="H10" s="48" t="s">
        <v>404</v>
      </c>
      <c r="I10" s="13"/>
    </row>
    <row r="11" spans="1:18" x14ac:dyDescent="0.25">
      <c r="A11" s="48">
        <v>9</v>
      </c>
      <c r="B11" s="47" t="s">
        <v>822</v>
      </c>
      <c r="C11" s="47" t="s">
        <v>823</v>
      </c>
      <c r="D11" s="48">
        <v>2018</v>
      </c>
      <c r="E11" s="48" t="s">
        <v>824</v>
      </c>
      <c r="F11" s="51">
        <v>500</v>
      </c>
      <c r="G11" s="48" t="s">
        <v>163</v>
      </c>
      <c r="H11" s="48" t="s">
        <v>404</v>
      </c>
      <c r="I11" s="13"/>
    </row>
    <row r="12" spans="1:18" x14ac:dyDescent="0.25">
      <c r="A12" s="48">
        <v>10</v>
      </c>
      <c r="B12" s="47" t="s">
        <v>822</v>
      </c>
      <c r="C12" s="47" t="s">
        <v>823</v>
      </c>
      <c r="D12" s="48">
        <v>2018</v>
      </c>
      <c r="E12" s="48" t="s">
        <v>824</v>
      </c>
      <c r="F12" s="51">
        <v>500</v>
      </c>
      <c r="G12" s="48" t="s">
        <v>163</v>
      </c>
      <c r="H12" s="48" t="s">
        <v>404</v>
      </c>
      <c r="I12" s="13"/>
    </row>
    <row r="13" spans="1:18" x14ac:dyDescent="0.25">
      <c r="A13" s="48">
        <v>11</v>
      </c>
      <c r="B13" s="47" t="s">
        <v>822</v>
      </c>
      <c r="C13" s="47" t="s">
        <v>823</v>
      </c>
      <c r="D13" s="48">
        <v>2018</v>
      </c>
      <c r="E13" s="48" t="s">
        <v>824</v>
      </c>
      <c r="F13" s="51">
        <v>500</v>
      </c>
      <c r="G13" s="48" t="s">
        <v>163</v>
      </c>
      <c r="H13" s="48" t="s">
        <v>404</v>
      </c>
      <c r="I13" s="13"/>
    </row>
    <row r="14" spans="1:18" x14ac:dyDescent="0.25">
      <c r="A14" s="48">
        <v>12</v>
      </c>
      <c r="B14" s="47" t="s">
        <v>822</v>
      </c>
      <c r="C14" s="47" t="s">
        <v>823</v>
      </c>
      <c r="D14" s="48">
        <v>2018</v>
      </c>
      <c r="E14" s="48" t="s">
        <v>824</v>
      </c>
      <c r="F14" s="51">
        <v>500</v>
      </c>
      <c r="G14" s="48" t="s">
        <v>163</v>
      </c>
      <c r="H14" s="48" t="s">
        <v>404</v>
      </c>
      <c r="I14" s="13"/>
    </row>
    <row r="15" spans="1:18" x14ac:dyDescent="0.25">
      <c r="A15" s="48">
        <v>13</v>
      </c>
      <c r="B15" s="47" t="s">
        <v>822</v>
      </c>
      <c r="C15" s="47" t="s">
        <v>823</v>
      </c>
      <c r="D15" s="48">
        <v>2018</v>
      </c>
      <c r="E15" s="48" t="s">
        <v>824</v>
      </c>
      <c r="F15" s="51">
        <v>500</v>
      </c>
      <c r="G15" s="48" t="s">
        <v>163</v>
      </c>
      <c r="H15" s="48" t="s">
        <v>404</v>
      </c>
      <c r="I15" s="13"/>
    </row>
    <row r="16" spans="1:18" x14ac:dyDescent="0.25">
      <c r="A16" s="48">
        <v>14</v>
      </c>
      <c r="B16" s="47" t="s">
        <v>822</v>
      </c>
      <c r="C16" s="47" t="s">
        <v>823</v>
      </c>
      <c r="D16" s="48">
        <v>2018</v>
      </c>
      <c r="E16" s="48" t="s">
        <v>824</v>
      </c>
      <c r="F16" s="51">
        <v>500</v>
      </c>
      <c r="G16" s="48" t="s">
        <v>163</v>
      </c>
      <c r="H16" s="48" t="s">
        <v>404</v>
      </c>
      <c r="I16" s="13"/>
    </row>
    <row r="17" spans="1:18" x14ac:dyDescent="0.25">
      <c r="A17" s="48">
        <v>15</v>
      </c>
      <c r="B17" s="47" t="s">
        <v>822</v>
      </c>
      <c r="C17" s="47" t="s">
        <v>823</v>
      </c>
      <c r="D17" s="48">
        <v>2018</v>
      </c>
      <c r="E17" s="48" t="s">
        <v>824</v>
      </c>
      <c r="F17" s="51">
        <v>500</v>
      </c>
      <c r="G17" s="48" t="s">
        <v>163</v>
      </c>
      <c r="H17" s="48" t="s">
        <v>404</v>
      </c>
      <c r="I17" s="13"/>
    </row>
    <row r="18" spans="1:18" x14ac:dyDescent="0.25">
      <c r="A18" s="48">
        <v>16</v>
      </c>
      <c r="B18" s="47" t="s">
        <v>822</v>
      </c>
      <c r="C18" s="47" t="s">
        <v>823</v>
      </c>
      <c r="D18" s="48">
        <v>2018</v>
      </c>
      <c r="E18" s="48" t="s">
        <v>824</v>
      </c>
      <c r="F18" s="51">
        <v>500</v>
      </c>
      <c r="G18" s="48" t="s">
        <v>163</v>
      </c>
      <c r="H18" s="48" t="s">
        <v>404</v>
      </c>
      <c r="I18" s="13"/>
    </row>
    <row r="19" spans="1:18" x14ac:dyDescent="0.25">
      <c r="A19" s="48">
        <v>17</v>
      </c>
      <c r="B19" s="47" t="s">
        <v>822</v>
      </c>
      <c r="C19" s="47" t="s">
        <v>823</v>
      </c>
      <c r="D19" s="48">
        <v>2018</v>
      </c>
      <c r="E19" s="48" t="s">
        <v>824</v>
      </c>
      <c r="F19" s="51">
        <v>500</v>
      </c>
      <c r="G19" s="48" t="s">
        <v>163</v>
      </c>
      <c r="H19" s="48" t="s">
        <v>404</v>
      </c>
      <c r="I19" s="13"/>
    </row>
    <row r="20" spans="1:18" x14ac:dyDescent="0.25">
      <c r="A20" s="48">
        <v>18</v>
      </c>
      <c r="B20" s="47" t="s">
        <v>822</v>
      </c>
      <c r="C20" s="47" t="s">
        <v>823</v>
      </c>
      <c r="D20" s="48">
        <v>2018</v>
      </c>
      <c r="E20" s="48" t="s">
        <v>824</v>
      </c>
      <c r="F20" s="51">
        <v>500</v>
      </c>
      <c r="G20" s="48" t="s">
        <v>163</v>
      </c>
      <c r="H20" s="48" t="s">
        <v>404</v>
      </c>
      <c r="I20" s="13"/>
    </row>
    <row r="21" spans="1:18" x14ac:dyDescent="0.25">
      <c r="A21" s="48">
        <v>19</v>
      </c>
      <c r="B21" s="47" t="s">
        <v>178</v>
      </c>
      <c r="C21" s="47" t="s">
        <v>812</v>
      </c>
      <c r="D21" s="48">
        <v>2019</v>
      </c>
      <c r="E21" s="48" t="s">
        <v>20</v>
      </c>
      <c r="F21" s="51">
        <v>2500</v>
      </c>
      <c r="G21" s="48" t="s">
        <v>163</v>
      </c>
      <c r="H21" s="48" t="s">
        <v>404</v>
      </c>
    </row>
    <row r="22" spans="1:18" x14ac:dyDescent="0.25">
      <c r="A22" s="48">
        <v>20</v>
      </c>
      <c r="B22" s="47" t="s">
        <v>810</v>
      </c>
      <c r="C22" s="47" t="s">
        <v>811</v>
      </c>
      <c r="D22" s="48">
        <v>2017</v>
      </c>
      <c r="E22" s="48" t="s">
        <v>20</v>
      </c>
      <c r="F22" s="51">
        <v>1000</v>
      </c>
      <c r="G22" s="48" t="s">
        <v>163</v>
      </c>
      <c r="H22" s="48" t="s">
        <v>404</v>
      </c>
    </row>
    <row r="23" spans="1:18" x14ac:dyDescent="0.25">
      <c r="A23" s="48">
        <v>21</v>
      </c>
      <c r="B23" s="47" t="s">
        <v>178</v>
      </c>
      <c r="C23" s="47" t="s">
        <v>809</v>
      </c>
      <c r="D23" s="48">
        <v>2014</v>
      </c>
      <c r="E23" s="48" t="s">
        <v>20</v>
      </c>
      <c r="F23" s="51">
        <v>1000</v>
      </c>
      <c r="G23" s="48" t="s">
        <v>163</v>
      </c>
      <c r="H23" s="48" t="s">
        <v>404</v>
      </c>
    </row>
    <row r="24" spans="1:18" x14ac:dyDescent="0.25">
      <c r="A24" s="48">
        <v>22</v>
      </c>
      <c r="B24" s="47" t="s">
        <v>164</v>
      </c>
      <c r="C24" s="47" t="s">
        <v>808</v>
      </c>
      <c r="D24" s="189">
        <v>43126</v>
      </c>
      <c r="E24" s="48" t="s">
        <v>20</v>
      </c>
      <c r="F24" s="51">
        <v>4000</v>
      </c>
      <c r="G24" s="48" t="s">
        <v>163</v>
      </c>
      <c r="H24" s="48" t="s">
        <v>403</v>
      </c>
    </row>
    <row r="25" spans="1:18" s="139" customFormat="1" ht="30" x14ac:dyDescent="0.25">
      <c r="A25" s="48">
        <v>23</v>
      </c>
      <c r="B25" s="7" t="s">
        <v>165</v>
      </c>
      <c r="C25" s="7" t="s">
        <v>708</v>
      </c>
      <c r="D25" s="8">
        <v>2010</v>
      </c>
      <c r="E25" s="8" t="s">
        <v>20</v>
      </c>
      <c r="F25" s="9">
        <v>2000</v>
      </c>
      <c r="G25" s="8" t="s">
        <v>163</v>
      </c>
      <c r="H25" s="8" t="s">
        <v>404</v>
      </c>
      <c r="K25" s="46"/>
      <c r="L25" s="46"/>
      <c r="M25" s="46"/>
      <c r="N25" s="46"/>
      <c r="O25" s="46"/>
      <c r="P25" s="46"/>
      <c r="Q25" s="46"/>
      <c r="R25" s="46"/>
    </row>
    <row r="26" spans="1:18" ht="30" x14ac:dyDescent="0.25">
      <c r="A26" s="48">
        <v>24</v>
      </c>
      <c r="B26" s="47" t="s">
        <v>166</v>
      </c>
      <c r="C26" s="47" t="s">
        <v>167</v>
      </c>
      <c r="D26" s="48">
        <v>2011</v>
      </c>
      <c r="E26" s="48" t="s">
        <v>168</v>
      </c>
      <c r="F26" s="51">
        <v>1000</v>
      </c>
      <c r="G26" s="48" t="s">
        <v>163</v>
      </c>
      <c r="H26" s="48" t="s">
        <v>404</v>
      </c>
    </row>
    <row r="27" spans="1:18" x14ac:dyDescent="0.25">
      <c r="A27" s="48">
        <v>25</v>
      </c>
      <c r="B27" s="47" t="s">
        <v>143</v>
      </c>
      <c r="C27" s="47" t="s">
        <v>170</v>
      </c>
      <c r="D27" s="48">
        <v>2012</v>
      </c>
      <c r="E27" s="48" t="s">
        <v>169</v>
      </c>
      <c r="F27" s="51">
        <v>2000</v>
      </c>
      <c r="G27" s="48" t="s">
        <v>163</v>
      </c>
      <c r="H27" s="48" t="s">
        <v>403</v>
      </c>
    </row>
    <row r="28" spans="1:18" x14ac:dyDescent="0.25">
      <c r="A28" s="48">
        <v>26</v>
      </c>
      <c r="B28" s="47" t="s">
        <v>171</v>
      </c>
      <c r="C28" s="47" t="s">
        <v>172</v>
      </c>
      <c r="D28" s="48">
        <v>2012</v>
      </c>
      <c r="E28" s="48" t="s">
        <v>826</v>
      </c>
      <c r="F28" s="51">
        <v>2800</v>
      </c>
      <c r="G28" s="48" t="s">
        <v>163</v>
      </c>
      <c r="H28" s="48" t="s">
        <v>404</v>
      </c>
    </row>
    <row r="29" spans="1:18" ht="30" x14ac:dyDescent="0.25">
      <c r="A29" s="48">
        <v>27</v>
      </c>
      <c r="B29" s="47" t="s">
        <v>173</v>
      </c>
      <c r="C29" s="47" t="s">
        <v>174</v>
      </c>
      <c r="D29" s="48">
        <v>2013</v>
      </c>
      <c r="E29" s="48" t="s">
        <v>20</v>
      </c>
      <c r="F29" s="51">
        <v>3216</v>
      </c>
      <c r="G29" s="48" t="s">
        <v>163</v>
      </c>
      <c r="H29" s="48" t="s">
        <v>403</v>
      </c>
      <c r="I29" s="140"/>
    </row>
    <row r="30" spans="1:18" x14ac:dyDescent="0.25">
      <c r="A30" s="48">
        <v>28</v>
      </c>
      <c r="B30" s="47" t="s">
        <v>175</v>
      </c>
      <c r="C30" s="47" t="s">
        <v>176</v>
      </c>
      <c r="D30" s="190">
        <v>41703</v>
      </c>
      <c r="E30" s="48" t="s">
        <v>20</v>
      </c>
      <c r="F30" s="51">
        <v>461</v>
      </c>
      <c r="G30" s="48" t="s">
        <v>163</v>
      </c>
      <c r="H30" s="48" t="s">
        <v>403</v>
      </c>
      <c r="I30" s="140"/>
    </row>
    <row r="31" spans="1:18" x14ac:dyDescent="0.25">
      <c r="A31" s="48">
        <v>29</v>
      </c>
      <c r="B31" s="47" t="s">
        <v>175</v>
      </c>
      <c r="C31" s="47" t="s">
        <v>176</v>
      </c>
      <c r="D31" s="190">
        <v>41703</v>
      </c>
      <c r="E31" s="48" t="s">
        <v>20</v>
      </c>
      <c r="F31" s="51">
        <v>461</v>
      </c>
      <c r="G31" s="48" t="s">
        <v>163</v>
      </c>
      <c r="H31" s="48" t="s">
        <v>403</v>
      </c>
      <c r="I31" s="140"/>
    </row>
    <row r="32" spans="1:18" x14ac:dyDescent="0.25">
      <c r="A32" s="48">
        <v>30</v>
      </c>
      <c r="B32" s="47" t="s">
        <v>175</v>
      </c>
      <c r="C32" s="47" t="s">
        <v>176</v>
      </c>
      <c r="D32" s="190">
        <v>41703</v>
      </c>
      <c r="E32" s="48" t="s">
        <v>20</v>
      </c>
      <c r="F32" s="51">
        <v>461</v>
      </c>
      <c r="G32" s="48" t="s">
        <v>163</v>
      </c>
      <c r="H32" s="48" t="s">
        <v>403</v>
      </c>
      <c r="I32" s="140"/>
    </row>
    <row r="33" spans="1:18" ht="30" x14ac:dyDescent="0.25">
      <c r="A33" s="48">
        <v>31</v>
      </c>
      <c r="B33" s="47" t="s">
        <v>178</v>
      </c>
      <c r="C33" s="47" t="s">
        <v>179</v>
      </c>
      <c r="D33" s="190">
        <v>42044</v>
      </c>
      <c r="E33" s="48" t="s">
        <v>20</v>
      </c>
      <c r="F33" s="51">
        <f>2726+35+984</f>
        <v>3745</v>
      </c>
      <c r="G33" s="48" t="s">
        <v>163</v>
      </c>
      <c r="H33" s="48" t="s">
        <v>404</v>
      </c>
    </row>
    <row r="34" spans="1:18" ht="20.25" customHeight="1" x14ac:dyDescent="0.25">
      <c r="A34" s="48">
        <v>32</v>
      </c>
      <c r="B34" s="47" t="s">
        <v>713</v>
      </c>
      <c r="C34" s="47" t="s">
        <v>825</v>
      </c>
      <c r="D34" s="48">
        <v>2011</v>
      </c>
      <c r="E34" s="48" t="s">
        <v>20</v>
      </c>
      <c r="F34" s="51">
        <v>700</v>
      </c>
      <c r="G34" s="48" t="s">
        <v>163</v>
      </c>
      <c r="H34" s="48" t="s">
        <v>403</v>
      </c>
    </row>
    <row r="35" spans="1:18" s="140" customFormat="1" ht="30" x14ac:dyDescent="0.25">
      <c r="A35" s="48">
        <v>33</v>
      </c>
      <c r="B35" s="141" t="s">
        <v>710</v>
      </c>
      <c r="C35" s="141" t="s">
        <v>709</v>
      </c>
      <c r="D35" s="137">
        <v>2011</v>
      </c>
      <c r="E35" s="48" t="s">
        <v>20</v>
      </c>
      <c r="F35" s="148">
        <v>800</v>
      </c>
      <c r="G35" s="143" t="s">
        <v>163</v>
      </c>
      <c r="H35" s="137" t="s">
        <v>403</v>
      </c>
      <c r="K35" s="46"/>
      <c r="L35" s="46"/>
      <c r="M35" s="46"/>
      <c r="N35" s="46"/>
      <c r="O35" s="46"/>
      <c r="P35" s="46"/>
      <c r="Q35" s="46"/>
      <c r="R35" s="46"/>
    </row>
    <row r="36" spans="1:18" s="140" customFormat="1" ht="30" x14ac:dyDescent="0.25">
      <c r="A36" s="48">
        <v>34</v>
      </c>
      <c r="B36" s="141" t="s">
        <v>711</v>
      </c>
      <c r="C36" s="141" t="s">
        <v>712</v>
      </c>
      <c r="D36" s="137">
        <v>2011</v>
      </c>
      <c r="E36" s="48" t="s">
        <v>20</v>
      </c>
      <c r="F36" s="148">
        <v>1200</v>
      </c>
      <c r="G36" s="143" t="s">
        <v>163</v>
      </c>
      <c r="H36" s="137" t="s">
        <v>403</v>
      </c>
      <c r="K36" s="46"/>
      <c r="L36" s="46"/>
      <c r="M36" s="46"/>
      <c r="N36" s="46"/>
      <c r="O36" s="46"/>
      <c r="P36" s="46"/>
      <c r="Q36" s="46"/>
      <c r="R36" s="46"/>
    </row>
    <row r="37" spans="1:18" s="140" customFormat="1" x14ac:dyDescent="0.25">
      <c r="A37" s="48">
        <v>35</v>
      </c>
      <c r="B37" s="141" t="s">
        <v>714</v>
      </c>
      <c r="C37" s="141" t="s">
        <v>715</v>
      </c>
      <c r="D37" s="137">
        <v>2010</v>
      </c>
      <c r="E37" s="48" t="s">
        <v>20</v>
      </c>
      <c r="F37" s="148">
        <v>2000</v>
      </c>
      <c r="G37" s="143" t="s">
        <v>163</v>
      </c>
      <c r="H37" s="137" t="s">
        <v>403</v>
      </c>
      <c r="K37" s="46"/>
      <c r="L37" s="46"/>
      <c r="M37" s="46"/>
      <c r="N37" s="46"/>
      <c r="O37" s="46"/>
      <c r="P37" s="46"/>
      <c r="Q37" s="46"/>
      <c r="R37" s="46"/>
    </row>
    <row r="38" spans="1:18" s="140" customFormat="1" ht="30" x14ac:dyDescent="0.25">
      <c r="A38" s="48">
        <v>36</v>
      </c>
      <c r="B38" s="141" t="s">
        <v>178</v>
      </c>
      <c r="C38" s="141" t="s">
        <v>1018</v>
      </c>
      <c r="D38" s="137">
        <v>2020</v>
      </c>
      <c r="E38" s="48" t="s">
        <v>20</v>
      </c>
      <c r="F38" s="148">
        <v>37300</v>
      </c>
      <c r="G38" s="143" t="s">
        <v>163</v>
      </c>
      <c r="H38" s="137" t="s">
        <v>404</v>
      </c>
      <c r="K38" s="46"/>
      <c r="L38" s="46"/>
      <c r="M38" s="46"/>
      <c r="N38" s="46"/>
      <c r="O38" s="46"/>
      <c r="P38" s="46"/>
      <c r="Q38" s="46"/>
      <c r="R38" s="46"/>
    </row>
    <row r="39" spans="1:18" s="140" customFormat="1" ht="30" x14ac:dyDescent="0.25">
      <c r="A39" s="48">
        <v>37</v>
      </c>
      <c r="B39" s="141" t="s">
        <v>564</v>
      </c>
      <c r="C39" s="141" t="s">
        <v>1019</v>
      </c>
      <c r="D39" s="137">
        <v>2020</v>
      </c>
      <c r="E39" s="48" t="s">
        <v>20</v>
      </c>
      <c r="F39" s="148">
        <v>19248.580000000002</v>
      </c>
      <c r="G39" s="143" t="s">
        <v>163</v>
      </c>
      <c r="H39" s="137" t="s">
        <v>404</v>
      </c>
      <c r="K39" s="46"/>
      <c r="L39" s="46"/>
      <c r="M39" s="46"/>
      <c r="N39" s="46"/>
      <c r="O39" s="46"/>
      <c r="P39" s="46"/>
      <c r="Q39" s="46"/>
      <c r="R39" s="46"/>
    </row>
    <row r="40" spans="1:18" s="140" customFormat="1" x14ac:dyDescent="0.25">
      <c r="A40" s="48">
        <v>38</v>
      </c>
      <c r="B40" s="141" t="s">
        <v>822</v>
      </c>
      <c r="C40" s="141" t="s">
        <v>1020</v>
      </c>
      <c r="D40" s="137">
        <v>2019</v>
      </c>
      <c r="E40" s="48" t="s">
        <v>20</v>
      </c>
      <c r="F40" s="148">
        <v>516.65</v>
      </c>
      <c r="G40" s="143" t="s">
        <v>163</v>
      </c>
      <c r="H40" s="137" t="s">
        <v>404</v>
      </c>
      <c r="K40" s="46"/>
      <c r="L40" s="46"/>
      <c r="M40" s="46"/>
      <c r="N40" s="46"/>
      <c r="O40" s="46"/>
      <c r="P40" s="46"/>
      <c r="Q40" s="46"/>
      <c r="R40" s="46"/>
    </row>
    <row r="41" spans="1:18" s="140" customFormat="1" x14ac:dyDescent="0.25">
      <c r="A41" s="48">
        <v>39</v>
      </c>
      <c r="B41" s="141" t="s">
        <v>1021</v>
      </c>
      <c r="C41" s="141" t="s">
        <v>1022</v>
      </c>
      <c r="D41" s="137">
        <v>2019</v>
      </c>
      <c r="E41" s="48" t="s">
        <v>20</v>
      </c>
      <c r="F41" s="148">
        <v>2017</v>
      </c>
      <c r="G41" s="143" t="s">
        <v>163</v>
      </c>
      <c r="H41" s="137" t="s">
        <v>403</v>
      </c>
      <c r="K41" s="46"/>
      <c r="L41" s="46"/>
      <c r="M41" s="46"/>
      <c r="N41" s="46"/>
      <c r="O41" s="46"/>
      <c r="P41" s="46"/>
      <c r="Q41" s="46"/>
      <c r="R41" s="46"/>
    </row>
    <row r="42" spans="1:18" s="140" customFormat="1" x14ac:dyDescent="0.25">
      <c r="A42" s="48">
        <v>40</v>
      </c>
      <c r="B42" s="141" t="s">
        <v>1021</v>
      </c>
      <c r="C42" s="141" t="s">
        <v>1023</v>
      </c>
      <c r="D42" s="137">
        <v>2019</v>
      </c>
      <c r="E42" s="48" t="s">
        <v>20</v>
      </c>
      <c r="F42" s="148">
        <v>1180.78</v>
      </c>
      <c r="G42" s="143" t="s">
        <v>163</v>
      </c>
      <c r="H42" s="137" t="s">
        <v>403</v>
      </c>
      <c r="K42" s="46"/>
      <c r="L42" s="46"/>
      <c r="M42" s="46"/>
      <c r="N42" s="46"/>
      <c r="O42" s="46"/>
      <c r="P42" s="46"/>
      <c r="Q42" s="46"/>
      <c r="R42" s="46"/>
    </row>
    <row r="43" spans="1:18" s="140" customFormat="1" x14ac:dyDescent="0.25">
      <c r="A43" s="48">
        <v>41</v>
      </c>
      <c r="B43" s="141" t="s">
        <v>1024</v>
      </c>
      <c r="C43" s="141" t="s">
        <v>1023</v>
      </c>
      <c r="D43" s="137">
        <v>2019</v>
      </c>
      <c r="E43" s="48" t="s">
        <v>20</v>
      </c>
      <c r="F43" s="148">
        <v>1180.79</v>
      </c>
      <c r="G43" s="143" t="s">
        <v>163</v>
      </c>
      <c r="H43" s="137" t="s">
        <v>403</v>
      </c>
      <c r="K43" s="46"/>
      <c r="L43" s="46"/>
      <c r="M43" s="46"/>
      <c r="N43" s="46"/>
      <c r="O43" s="46"/>
      <c r="P43" s="46"/>
      <c r="Q43" s="46"/>
      <c r="R43" s="46"/>
    </row>
    <row r="44" spans="1:18" s="140" customFormat="1" x14ac:dyDescent="0.25">
      <c r="A44" s="48">
        <v>42</v>
      </c>
      <c r="B44" s="141" t="s">
        <v>911</v>
      </c>
      <c r="C44" s="141" t="s">
        <v>1025</v>
      </c>
      <c r="D44" s="137">
        <v>2020</v>
      </c>
      <c r="E44" s="143"/>
      <c r="F44" s="148">
        <v>9452.65</v>
      </c>
      <c r="G44" s="143" t="s">
        <v>163</v>
      </c>
      <c r="H44" s="137" t="s">
        <v>403</v>
      </c>
      <c r="K44" s="46"/>
      <c r="L44" s="46"/>
      <c r="M44" s="46"/>
      <c r="N44" s="46"/>
      <c r="O44" s="46"/>
      <c r="P44" s="46"/>
      <c r="Q44" s="46"/>
      <c r="R44" s="46"/>
    </row>
    <row r="45" spans="1:18" s="140" customFormat="1" x14ac:dyDescent="0.25">
      <c r="A45" s="48">
        <v>43</v>
      </c>
      <c r="B45" s="141" t="s">
        <v>177</v>
      </c>
      <c r="C45" s="141" t="s">
        <v>1026</v>
      </c>
      <c r="D45" s="137">
        <v>2019</v>
      </c>
      <c r="E45" s="48" t="s">
        <v>20</v>
      </c>
      <c r="F45" s="148">
        <v>984.48</v>
      </c>
      <c r="G45" s="143" t="s">
        <v>163</v>
      </c>
      <c r="H45" s="137" t="s">
        <v>403</v>
      </c>
      <c r="K45" s="46"/>
      <c r="L45" s="46"/>
      <c r="M45" s="46"/>
      <c r="N45" s="46"/>
      <c r="O45" s="46"/>
      <c r="P45" s="46"/>
      <c r="Q45" s="46"/>
      <c r="R45" s="46"/>
    </row>
    <row r="46" spans="1:18" s="79" customFormat="1" ht="18.75" x14ac:dyDescent="0.3">
      <c r="A46" s="48">
        <v>44</v>
      </c>
      <c r="B46" s="141" t="s">
        <v>177</v>
      </c>
      <c r="C46" s="141" t="s">
        <v>1027</v>
      </c>
      <c r="D46" s="137">
        <v>2019</v>
      </c>
      <c r="E46" s="48" t="s">
        <v>20</v>
      </c>
      <c r="F46" s="148">
        <v>1424.95</v>
      </c>
      <c r="G46" s="143" t="s">
        <v>163</v>
      </c>
      <c r="H46" s="137" t="s">
        <v>403</v>
      </c>
      <c r="I46" s="140"/>
      <c r="K46" s="46"/>
      <c r="L46" s="46"/>
      <c r="M46" s="46"/>
      <c r="N46" s="46"/>
      <c r="O46" s="46"/>
      <c r="P46" s="46"/>
      <c r="Q46" s="46"/>
      <c r="R46" s="46"/>
    </row>
    <row r="47" spans="1:18" s="79" customFormat="1" ht="18.75" x14ac:dyDescent="0.3">
      <c r="A47" s="48">
        <v>45</v>
      </c>
      <c r="B47" s="252" t="s">
        <v>178</v>
      </c>
      <c r="C47" s="252" t="s">
        <v>1129</v>
      </c>
      <c r="D47" s="252">
        <v>2021</v>
      </c>
      <c r="E47" s="252" t="s">
        <v>1130</v>
      </c>
      <c r="F47" s="319">
        <v>3275.58</v>
      </c>
      <c r="G47" s="252" t="s">
        <v>163</v>
      </c>
      <c r="H47" s="252" t="s">
        <v>404</v>
      </c>
      <c r="I47" s="140"/>
      <c r="K47" s="46"/>
      <c r="L47" s="46"/>
      <c r="M47" s="46"/>
      <c r="N47" s="46"/>
      <c r="O47" s="46"/>
      <c r="P47" s="46"/>
      <c r="Q47" s="46"/>
      <c r="R47" s="46"/>
    </row>
    <row r="48" spans="1:18" s="79" customFormat="1" ht="18.75" x14ac:dyDescent="0.3">
      <c r="A48" s="48">
        <v>46</v>
      </c>
      <c r="B48" s="252" t="s">
        <v>178</v>
      </c>
      <c r="C48" s="252" t="s">
        <v>1129</v>
      </c>
      <c r="D48" s="252">
        <v>2021</v>
      </c>
      <c r="E48" s="252" t="s">
        <v>1131</v>
      </c>
      <c r="F48" s="319">
        <v>3275.58</v>
      </c>
      <c r="G48" s="252" t="s">
        <v>163</v>
      </c>
      <c r="H48" s="252" t="s">
        <v>404</v>
      </c>
      <c r="I48" s="140"/>
      <c r="K48" s="46"/>
      <c r="L48" s="46"/>
      <c r="M48" s="46"/>
      <c r="N48" s="46"/>
      <c r="O48" s="46"/>
      <c r="P48" s="46"/>
      <c r="Q48" s="46"/>
      <c r="R48" s="46"/>
    </row>
    <row r="49" spans="1:18" s="79" customFormat="1" ht="18.75" x14ac:dyDescent="0.3">
      <c r="A49" s="48">
        <v>47</v>
      </c>
      <c r="B49" s="252" t="s">
        <v>178</v>
      </c>
      <c r="C49" s="252" t="s">
        <v>1129</v>
      </c>
      <c r="D49" s="252">
        <v>2021</v>
      </c>
      <c r="E49" s="252" t="s">
        <v>1132</v>
      </c>
      <c r="F49" s="319">
        <v>3275.58</v>
      </c>
      <c r="G49" s="252" t="s">
        <v>163</v>
      </c>
      <c r="H49" s="252" t="s">
        <v>404</v>
      </c>
      <c r="I49" s="140"/>
      <c r="K49" s="46"/>
      <c r="L49" s="46"/>
      <c r="M49" s="46"/>
      <c r="N49" s="46"/>
      <c r="O49" s="46"/>
      <c r="P49" s="46"/>
      <c r="Q49" s="46"/>
      <c r="R49" s="46"/>
    </row>
    <row r="50" spans="1:18" s="79" customFormat="1" ht="18.75" x14ac:dyDescent="0.3">
      <c r="A50" s="48">
        <v>48</v>
      </c>
      <c r="B50" s="252" t="s">
        <v>178</v>
      </c>
      <c r="C50" s="252" t="s">
        <v>1129</v>
      </c>
      <c r="D50" s="252">
        <v>2021</v>
      </c>
      <c r="E50" s="252" t="s">
        <v>1133</v>
      </c>
      <c r="F50" s="319">
        <v>3275.58</v>
      </c>
      <c r="G50" s="252" t="s">
        <v>163</v>
      </c>
      <c r="H50" s="252" t="s">
        <v>404</v>
      </c>
      <c r="I50" s="140"/>
      <c r="K50" s="46"/>
      <c r="L50" s="46"/>
      <c r="M50" s="46"/>
      <c r="N50" s="46"/>
      <c r="O50" s="46"/>
      <c r="P50" s="46"/>
      <c r="Q50" s="46"/>
      <c r="R50" s="46"/>
    </row>
    <row r="51" spans="1:18" s="79" customFormat="1" ht="18.75" x14ac:dyDescent="0.3">
      <c r="A51" s="48">
        <v>49</v>
      </c>
      <c r="B51" s="252" t="s">
        <v>178</v>
      </c>
      <c r="C51" s="252" t="s">
        <v>1129</v>
      </c>
      <c r="D51" s="252">
        <v>2021</v>
      </c>
      <c r="E51" s="252" t="s">
        <v>1134</v>
      </c>
      <c r="F51" s="319">
        <v>3350</v>
      </c>
      <c r="G51" s="252" t="s">
        <v>163</v>
      </c>
      <c r="H51" s="252" t="s">
        <v>404</v>
      </c>
      <c r="I51" s="140"/>
      <c r="K51" s="46"/>
      <c r="L51" s="46"/>
      <c r="M51" s="46"/>
      <c r="N51" s="46"/>
      <c r="O51" s="46"/>
      <c r="P51" s="46"/>
      <c r="Q51" s="46"/>
      <c r="R51" s="46"/>
    </row>
    <row r="52" spans="1:18" s="79" customFormat="1" ht="18.75" x14ac:dyDescent="0.3">
      <c r="A52" s="48">
        <v>50</v>
      </c>
      <c r="B52" s="252" t="s">
        <v>178</v>
      </c>
      <c r="C52" s="252" t="s">
        <v>1129</v>
      </c>
      <c r="D52" s="252">
        <v>2021</v>
      </c>
      <c r="E52" s="252" t="s">
        <v>1135</v>
      </c>
      <c r="F52" s="319">
        <v>3275.58</v>
      </c>
      <c r="G52" s="252" t="s">
        <v>163</v>
      </c>
      <c r="H52" s="252" t="s">
        <v>404</v>
      </c>
      <c r="I52" s="140"/>
      <c r="K52" s="46"/>
      <c r="L52" s="46"/>
      <c r="M52" s="46"/>
      <c r="N52" s="46"/>
      <c r="O52" s="46"/>
      <c r="P52" s="46"/>
      <c r="Q52" s="46"/>
      <c r="R52" s="46"/>
    </row>
    <row r="53" spans="1:18" s="79" customFormat="1" ht="18.75" x14ac:dyDescent="0.3">
      <c r="A53" s="48">
        <v>51</v>
      </c>
      <c r="B53" s="252" t="s">
        <v>178</v>
      </c>
      <c r="C53" s="252" t="s">
        <v>1129</v>
      </c>
      <c r="D53" s="252">
        <v>2021</v>
      </c>
      <c r="E53" s="252" t="s">
        <v>1136</v>
      </c>
      <c r="F53" s="319">
        <v>3350</v>
      </c>
      <c r="G53" s="252" t="s">
        <v>163</v>
      </c>
      <c r="H53" s="252" t="s">
        <v>404</v>
      </c>
      <c r="I53" s="140"/>
      <c r="K53" s="46"/>
      <c r="L53" s="46"/>
      <c r="M53" s="46"/>
      <c r="N53" s="46"/>
      <c r="O53" s="46"/>
      <c r="P53" s="46"/>
      <c r="Q53" s="46"/>
      <c r="R53" s="46"/>
    </row>
    <row r="54" spans="1:18" s="79" customFormat="1" ht="18.75" x14ac:dyDescent="0.3">
      <c r="A54" s="48">
        <v>52</v>
      </c>
      <c r="B54" s="252" t="s">
        <v>178</v>
      </c>
      <c r="C54" s="252" t="s">
        <v>1129</v>
      </c>
      <c r="D54" s="252">
        <v>2021</v>
      </c>
      <c r="E54" s="252" t="s">
        <v>1137</v>
      </c>
      <c r="F54" s="319">
        <v>3275.59</v>
      </c>
      <c r="G54" s="252" t="s">
        <v>163</v>
      </c>
      <c r="H54" s="252" t="s">
        <v>404</v>
      </c>
      <c r="I54" s="140"/>
      <c r="K54" s="46"/>
      <c r="L54" s="46"/>
      <c r="M54" s="46"/>
      <c r="N54" s="46"/>
      <c r="O54" s="46"/>
      <c r="P54" s="46"/>
      <c r="Q54" s="46"/>
      <c r="R54" s="46"/>
    </row>
    <row r="55" spans="1:18" s="79" customFormat="1" ht="18.75" x14ac:dyDescent="0.3">
      <c r="A55" s="48">
        <v>53</v>
      </c>
      <c r="B55" s="252" t="s">
        <v>178</v>
      </c>
      <c r="C55" s="252" t="s">
        <v>1138</v>
      </c>
      <c r="D55" s="252">
        <v>2021</v>
      </c>
      <c r="E55" s="252" t="s">
        <v>1139</v>
      </c>
      <c r="F55" s="319">
        <v>3505</v>
      </c>
      <c r="G55" s="252" t="s">
        <v>163</v>
      </c>
      <c r="H55" s="252" t="s">
        <v>404</v>
      </c>
      <c r="I55" s="140"/>
      <c r="K55" s="46"/>
      <c r="L55" s="46"/>
      <c r="M55" s="46"/>
      <c r="N55" s="46"/>
      <c r="O55" s="46"/>
      <c r="P55" s="46"/>
      <c r="Q55" s="46"/>
      <c r="R55" s="46"/>
    </row>
    <row r="56" spans="1:18" s="79" customFormat="1" ht="18.75" x14ac:dyDescent="0.3">
      <c r="A56" s="48">
        <v>54</v>
      </c>
      <c r="B56" s="252" t="s">
        <v>950</v>
      </c>
      <c r="C56" s="252" t="s">
        <v>457</v>
      </c>
      <c r="D56" s="252">
        <v>2021</v>
      </c>
      <c r="E56" s="252" t="s">
        <v>1140</v>
      </c>
      <c r="F56" s="319">
        <v>1620</v>
      </c>
      <c r="G56" s="252" t="s">
        <v>163</v>
      </c>
      <c r="H56" s="252" t="s">
        <v>403</v>
      </c>
      <c r="I56" s="140"/>
      <c r="K56" s="46"/>
      <c r="L56" s="46"/>
      <c r="M56" s="46"/>
      <c r="N56" s="46"/>
      <c r="O56" s="46"/>
      <c r="P56" s="46"/>
      <c r="Q56" s="46"/>
      <c r="R56" s="46"/>
    </row>
    <row r="57" spans="1:18" s="79" customFormat="1" ht="18.75" x14ac:dyDescent="0.3">
      <c r="A57" s="48">
        <v>55</v>
      </c>
      <c r="B57" s="252" t="s">
        <v>1141</v>
      </c>
      <c r="C57" s="252" t="s">
        <v>1141</v>
      </c>
      <c r="D57" s="252">
        <v>2021</v>
      </c>
      <c r="E57" s="252" t="s">
        <v>20</v>
      </c>
      <c r="F57" s="319">
        <v>5084.4799999999996</v>
      </c>
      <c r="G57" s="252" t="s">
        <v>163</v>
      </c>
      <c r="H57" s="252" t="s">
        <v>403</v>
      </c>
      <c r="I57" s="140"/>
      <c r="K57" s="46"/>
      <c r="L57" s="46"/>
      <c r="M57" s="46"/>
      <c r="N57" s="46"/>
      <c r="O57" s="46"/>
      <c r="P57" s="46"/>
      <c r="Q57" s="46"/>
      <c r="R57" s="46"/>
    </row>
    <row r="58" spans="1:18" s="79" customFormat="1" ht="18.75" x14ac:dyDescent="0.3">
      <c r="A58" s="48">
        <v>56</v>
      </c>
      <c r="B58" s="252" t="s">
        <v>178</v>
      </c>
      <c r="C58" s="252" t="s">
        <v>1142</v>
      </c>
      <c r="D58" s="252">
        <v>2021</v>
      </c>
      <c r="E58" s="252" t="s">
        <v>1143</v>
      </c>
      <c r="F58" s="319">
        <v>5376.84</v>
      </c>
      <c r="G58" s="252" t="s">
        <v>163</v>
      </c>
      <c r="H58" s="252" t="s">
        <v>404</v>
      </c>
      <c r="I58" s="140"/>
      <c r="K58" s="46"/>
      <c r="L58" s="46"/>
      <c r="M58" s="46"/>
      <c r="N58" s="46"/>
      <c r="O58" s="46"/>
      <c r="P58" s="46"/>
      <c r="Q58" s="46"/>
      <c r="R58" s="46"/>
    </row>
    <row r="59" spans="1:18" s="79" customFormat="1" ht="18.75" x14ac:dyDescent="0.3">
      <c r="A59" s="48">
        <v>57</v>
      </c>
      <c r="B59" s="252" t="s">
        <v>813</v>
      </c>
      <c r="C59" s="252" t="s">
        <v>1144</v>
      </c>
      <c r="D59" s="252">
        <v>2021</v>
      </c>
      <c r="E59" s="252" t="s">
        <v>1145</v>
      </c>
      <c r="F59" s="319">
        <v>756.48</v>
      </c>
      <c r="G59" s="252" t="s">
        <v>163</v>
      </c>
      <c r="H59" s="252" t="s">
        <v>404</v>
      </c>
      <c r="I59" s="140"/>
      <c r="K59" s="46"/>
      <c r="L59" s="46"/>
      <c r="M59" s="46"/>
      <c r="N59" s="46"/>
      <c r="O59" s="46"/>
      <c r="P59" s="46"/>
      <c r="Q59" s="46"/>
      <c r="R59" s="46"/>
    </row>
    <row r="60" spans="1:18" s="79" customFormat="1" ht="18.75" x14ac:dyDescent="0.3">
      <c r="A60" s="48">
        <v>58</v>
      </c>
      <c r="B60" s="252" t="s">
        <v>813</v>
      </c>
      <c r="C60" s="252" t="s">
        <v>1146</v>
      </c>
      <c r="D60" s="252">
        <v>2021</v>
      </c>
      <c r="E60" s="252" t="s">
        <v>1147</v>
      </c>
      <c r="F60" s="319">
        <v>600</v>
      </c>
      <c r="G60" s="252" t="s">
        <v>163</v>
      </c>
      <c r="H60" s="252" t="s">
        <v>404</v>
      </c>
      <c r="I60" s="140"/>
      <c r="K60" s="46"/>
      <c r="L60" s="46"/>
      <c r="M60" s="46"/>
      <c r="N60" s="46"/>
      <c r="O60" s="46"/>
      <c r="P60" s="46"/>
      <c r="Q60" s="46"/>
      <c r="R60" s="46"/>
    </row>
    <row r="61" spans="1:18" s="79" customFormat="1" ht="18.75" x14ac:dyDescent="0.3">
      <c r="A61" s="48">
        <v>59</v>
      </c>
      <c r="B61" s="252" t="s">
        <v>813</v>
      </c>
      <c r="C61" s="252" t="s">
        <v>1146</v>
      </c>
      <c r="D61" s="252">
        <v>2021</v>
      </c>
      <c r="E61" s="252" t="s">
        <v>1148</v>
      </c>
      <c r="F61" s="319">
        <v>600</v>
      </c>
      <c r="G61" s="252" t="s">
        <v>163</v>
      </c>
      <c r="H61" s="252" t="s">
        <v>404</v>
      </c>
      <c r="I61" s="140"/>
      <c r="K61" s="46"/>
      <c r="L61" s="46"/>
      <c r="M61" s="46"/>
      <c r="N61" s="46"/>
      <c r="O61" s="46"/>
      <c r="P61" s="46"/>
      <c r="Q61" s="46"/>
      <c r="R61" s="46"/>
    </row>
    <row r="62" spans="1:18" s="79" customFormat="1" ht="18.75" x14ac:dyDescent="0.3">
      <c r="A62" s="48">
        <v>60</v>
      </c>
      <c r="B62" s="252" t="s">
        <v>813</v>
      </c>
      <c r="C62" s="252" t="s">
        <v>1146</v>
      </c>
      <c r="D62" s="252">
        <v>2021</v>
      </c>
      <c r="E62" s="252" t="s">
        <v>1133</v>
      </c>
      <c r="F62" s="319">
        <v>600</v>
      </c>
      <c r="G62" s="252" t="s">
        <v>163</v>
      </c>
      <c r="H62" s="252" t="s">
        <v>404</v>
      </c>
      <c r="I62" s="140"/>
      <c r="K62" s="46"/>
      <c r="L62" s="46"/>
      <c r="M62" s="46"/>
      <c r="N62" s="46"/>
      <c r="O62" s="46"/>
      <c r="P62" s="46"/>
      <c r="Q62" s="46"/>
      <c r="R62" s="46"/>
    </row>
    <row r="63" spans="1:18" s="79" customFormat="1" ht="18.75" x14ac:dyDescent="0.3">
      <c r="A63" s="48">
        <v>61</v>
      </c>
      <c r="B63" s="252" t="s">
        <v>813</v>
      </c>
      <c r="C63" s="252" t="s">
        <v>1149</v>
      </c>
      <c r="D63" s="252">
        <v>2021</v>
      </c>
      <c r="E63" s="252" t="s">
        <v>1150</v>
      </c>
      <c r="F63" s="319">
        <v>600</v>
      </c>
      <c r="G63" s="252" t="s">
        <v>163</v>
      </c>
      <c r="H63" s="252" t="s">
        <v>404</v>
      </c>
      <c r="I63" s="140"/>
      <c r="K63" s="46"/>
      <c r="L63" s="46"/>
      <c r="M63" s="46"/>
      <c r="N63" s="46"/>
      <c r="O63" s="46"/>
      <c r="P63" s="46"/>
      <c r="Q63" s="46"/>
      <c r="R63" s="46"/>
    </row>
    <row r="64" spans="1:18" s="79" customFormat="1" ht="18.75" x14ac:dyDescent="0.3">
      <c r="A64" s="48">
        <v>62</v>
      </c>
      <c r="B64" s="252" t="s">
        <v>813</v>
      </c>
      <c r="C64" s="252" t="s">
        <v>1149</v>
      </c>
      <c r="D64" s="252">
        <v>2021</v>
      </c>
      <c r="E64" s="252" t="s">
        <v>1151</v>
      </c>
      <c r="F64" s="319">
        <v>600</v>
      </c>
      <c r="G64" s="252" t="s">
        <v>163</v>
      </c>
      <c r="H64" s="252" t="s">
        <v>404</v>
      </c>
      <c r="I64" s="140"/>
      <c r="K64" s="46"/>
      <c r="L64" s="46"/>
      <c r="M64" s="46"/>
      <c r="N64" s="46"/>
      <c r="O64" s="46"/>
      <c r="P64" s="46"/>
      <c r="Q64" s="46"/>
      <c r="R64" s="46"/>
    </row>
    <row r="65" spans="1:18" s="79" customFormat="1" ht="18.75" x14ac:dyDescent="0.3">
      <c r="A65" s="48">
        <v>63</v>
      </c>
      <c r="B65" s="252" t="s">
        <v>1152</v>
      </c>
      <c r="C65" s="252" t="s">
        <v>1279</v>
      </c>
      <c r="D65" s="252">
        <v>2021</v>
      </c>
      <c r="E65" s="252" t="s">
        <v>55</v>
      </c>
      <c r="F65" s="319">
        <v>3750</v>
      </c>
      <c r="G65" s="252" t="s">
        <v>163</v>
      </c>
      <c r="H65" s="252" t="s">
        <v>404</v>
      </c>
      <c r="I65" s="140"/>
      <c r="K65" s="46"/>
      <c r="L65" s="46"/>
      <c r="M65" s="46"/>
      <c r="N65" s="46"/>
      <c r="O65" s="46"/>
      <c r="P65" s="46"/>
      <c r="Q65" s="46"/>
      <c r="R65" s="46"/>
    </row>
    <row r="66" spans="1:18" s="79" customFormat="1" ht="18.75" x14ac:dyDescent="0.3">
      <c r="A66" s="48">
        <v>64</v>
      </c>
      <c r="B66" s="252" t="s">
        <v>1153</v>
      </c>
      <c r="C66" s="252" t="s">
        <v>1153</v>
      </c>
      <c r="D66" s="252">
        <v>2021</v>
      </c>
      <c r="E66" s="252" t="s">
        <v>962</v>
      </c>
      <c r="F66" s="319">
        <v>14311.84</v>
      </c>
      <c r="G66" s="252" t="s">
        <v>163</v>
      </c>
      <c r="H66" s="252" t="s">
        <v>404</v>
      </c>
      <c r="I66" s="140"/>
      <c r="K66" s="46"/>
      <c r="L66" s="46"/>
      <c r="M66" s="46"/>
      <c r="N66" s="46"/>
      <c r="O66" s="46"/>
      <c r="P66" s="46"/>
      <c r="Q66" s="46"/>
      <c r="R66" s="46"/>
    </row>
    <row r="67" spans="1:18" s="79" customFormat="1" ht="18.75" x14ac:dyDescent="0.3">
      <c r="A67" s="48">
        <v>65</v>
      </c>
      <c r="B67" s="252" t="s">
        <v>1154</v>
      </c>
      <c r="C67" s="252" t="s">
        <v>1154</v>
      </c>
      <c r="D67" s="252">
        <v>2021</v>
      </c>
      <c r="E67" s="252" t="s">
        <v>962</v>
      </c>
      <c r="F67" s="319">
        <v>18040.14</v>
      </c>
      <c r="G67" s="252" t="s">
        <v>163</v>
      </c>
      <c r="H67" s="252" t="s">
        <v>404</v>
      </c>
      <c r="I67" s="140"/>
      <c r="K67" s="46"/>
      <c r="L67" s="46"/>
      <c r="M67" s="46"/>
      <c r="N67" s="46"/>
      <c r="O67" s="46"/>
      <c r="P67" s="46"/>
      <c r="Q67" s="46"/>
      <c r="R67" s="46"/>
    </row>
    <row r="68" spans="1:18" s="79" customFormat="1" ht="18.75" x14ac:dyDescent="0.3">
      <c r="A68" s="48">
        <v>66</v>
      </c>
      <c r="B68" s="252" t="s">
        <v>1155</v>
      </c>
      <c r="C68" s="252" t="s">
        <v>1155</v>
      </c>
      <c r="D68" s="252">
        <v>2021</v>
      </c>
      <c r="E68" s="252" t="s">
        <v>55</v>
      </c>
      <c r="F68" s="319">
        <v>17599.96</v>
      </c>
      <c r="G68" s="252" t="s">
        <v>163</v>
      </c>
      <c r="H68" s="252" t="s">
        <v>404</v>
      </c>
      <c r="I68" s="140"/>
      <c r="K68" s="46"/>
      <c r="L68" s="46"/>
      <c r="M68" s="46"/>
      <c r="N68" s="46"/>
      <c r="O68" s="46"/>
      <c r="P68" s="46"/>
      <c r="Q68" s="46"/>
      <c r="R68" s="46"/>
    </row>
    <row r="69" spans="1:18" ht="18.75" x14ac:dyDescent="0.3">
      <c r="A69" s="48">
        <v>67</v>
      </c>
      <c r="B69" s="252" t="s">
        <v>1227</v>
      </c>
      <c r="C69" s="252"/>
      <c r="D69" s="252">
        <v>2022</v>
      </c>
      <c r="E69" s="252" t="s">
        <v>1145</v>
      </c>
      <c r="F69" s="319">
        <v>1081.8</v>
      </c>
      <c r="G69" s="137" t="s">
        <v>163</v>
      </c>
      <c r="H69" s="137" t="s">
        <v>404</v>
      </c>
      <c r="I69" s="79"/>
    </row>
    <row r="70" spans="1:18" x14ac:dyDescent="0.25">
      <c r="A70" s="48">
        <v>68</v>
      </c>
      <c r="B70" s="252" t="s">
        <v>1228</v>
      </c>
      <c r="C70" s="252"/>
      <c r="D70" s="252">
        <v>2022</v>
      </c>
      <c r="E70" s="252" t="s">
        <v>1143</v>
      </c>
      <c r="F70" s="319">
        <v>1210.55</v>
      </c>
      <c r="G70" s="137" t="s">
        <v>163</v>
      </c>
      <c r="H70" s="137" t="s">
        <v>404</v>
      </c>
    </row>
    <row r="71" spans="1:18" x14ac:dyDescent="0.25">
      <c r="A71" s="48">
        <v>69</v>
      </c>
      <c r="B71" s="252" t="s">
        <v>1229</v>
      </c>
      <c r="C71" s="252"/>
      <c r="D71" s="252">
        <v>2022</v>
      </c>
      <c r="E71" s="252" t="s">
        <v>1145</v>
      </c>
      <c r="F71" s="319">
        <v>6053.74</v>
      </c>
      <c r="G71" s="137" t="s">
        <v>163</v>
      </c>
      <c r="H71" s="137" t="s">
        <v>404</v>
      </c>
    </row>
    <row r="72" spans="1:18" ht="28.15" customHeight="1" x14ac:dyDescent="0.25">
      <c r="A72" s="48">
        <v>70</v>
      </c>
      <c r="B72" s="252" t="s">
        <v>1230</v>
      </c>
      <c r="C72" s="252"/>
      <c r="D72" s="252">
        <v>2022</v>
      </c>
      <c r="E72" s="252" t="s">
        <v>55</v>
      </c>
      <c r="F72" s="319">
        <v>4823.3100000000004</v>
      </c>
      <c r="G72" s="137" t="s">
        <v>163</v>
      </c>
      <c r="H72" s="137" t="s">
        <v>404</v>
      </c>
    </row>
    <row r="73" spans="1:18" ht="28.15" customHeight="1" x14ac:dyDescent="0.25">
      <c r="A73" s="48">
        <v>71</v>
      </c>
      <c r="B73" s="448" t="s">
        <v>1315</v>
      </c>
      <c r="C73" s="448"/>
      <c r="D73" s="448">
        <v>2022</v>
      </c>
      <c r="E73" s="448" t="s">
        <v>1316</v>
      </c>
      <c r="F73" s="450">
        <v>2500</v>
      </c>
      <c r="G73" s="137" t="s">
        <v>163</v>
      </c>
      <c r="H73" s="137" t="s">
        <v>403</v>
      </c>
    </row>
    <row r="74" spans="1:18" ht="16.149999999999999" customHeight="1" x14ac:dyDescent="0.25">
      <c r="A74" s="48">
        <v>72</v>
      </c>
      <c r="B74" s="448" t="s">
        <v>1317</v>
      </c>
      <c r="C74" s="448"/>
      <c r="D74" s="448">
        <v>2022</v>
      </c>
      <c r="E74" s="448" t="s">
        <v>1316</v>
      </c>
      <c r="F74" s="450">
        <v>4046.7</v>
      </c>
      <c r="G74" s="137" t="s">
        <v>163</v>
      </c>
      <c r="H74" s="137" t="s">
        <v>403</v>
      </c>
    </row>
    <row r="75" spans="1:18" ht="16.149999999999999" customHeight="1" x14ac:dyDescent="0.25">
      <c r="A75" s="48">
        <v>73</v>
      </c>
      <c r="B75" s="448" t="s">
        <v>1318</v>
      </c>
      <c r="C75" s="448"/>
      <c r="D75" s="448">
        <v>2023</v>
      </c>
      <c r="E75" s="448" t="s">
        <v>1316</v>
      </c>
      <c r="F75" s="450">
        <v>4931.07</v>
      </c>
      <c r="G75" s="137" t="s">
        <v>163</v>
      </c>
      <c r="H75" s="137" t="s">
        <v>404</v>
      </c>
    </row>
    <row r="76" spans="1:18" ht="16.149999999999999" customHeight="1" x14ac:dyDescent="0.25">
      <c r="A76" s="48">
        <v>74</v>
      </c>
      <c r="B76" s="448" t="s">
        <v>1318</v>
      </c>
      <c r="C76" s="448"/>
      <c r="D76" s="448">
        <v>2023</v>
      </c>
      <c r="E76" s="448" t="s">
        <v>962</v>
      </c>
      <c r="F76" s="450">
        <v>4931.07</v>
      </c>
      <c r="G76" s="137" t="s">
        <v>163</v>
      </c>
      <c r="H76" s="137" t="s">
        <v>404</v>
      </c>
    </row>
    <row r="77" spans="1:18" ht="16.149999999999999" customHeight="1" x14ac:dyDescent="0.25">
      <c r="A77" s="48">
        <v>75</v>
      </c>
      <c r="B77" s="448" t="s">
        <v>1318</v>
      </c>
      <c r="C77" s="448"/>
      <c r="D77" s="448">
        <v>2023</v>
      </c>
      <c r="E77" s="448" t="s">
        <v>962</v>
      </c>
      <c r="F77" s="450">
        <v>4931.07</v>
      </c>
      <c r="G77" s="137" t="s">
        <v>163</v>
      </c>
      <c r="H77" s="137" t="s">
        <v>404</v>
      </c>
    </row>
    <row r="78" spans="1:18" ht="16.149999999999999" customHeight="1" x14ac:dyDescent="0.25">
      <c r="A78" s="48">
        <v>76</v>
      </c>
      <c r="B78" s="448" t="s">
        <v>1318</v>
      </c>
      <c r="C78" s="448"/>
      <c r="D78" s="448">
        <v>2023</v>
      </c>
      <c r="E78" s="448" t="s">
        <v>962</v>
      </c>
      <c r="F78" s="450">
        <v>4931.07</v>
      </c>
      <c r="G78" s="137" t="s">
        <v>163</v>
      </c>
      <c r="H78" s="137" t="s">
        <v>404</v>
      </c>
    </row>
    <row r="79" spans="1:18" ht="16.149999999999999" customHeight="1" x14ac:dyDescent="0.25">
      <c r="A79" s="48">
        <v>77</v>
      </c>
      <c r="B79" s="448" t="s">
        <v>1318</v>
      </c>
      <c r="C79" s="448"/>
      <c r="D79" s="448">
        <v>2023</v>
      </c>
      <c r="E79" s="448" t="s">
        <v>962</v>
      </c>
      <c r="F79" s="450">
        <v>4931.07</v>
      </c>
      <c r="G79" s="137" t="s">
        <v>163</v>
      </c>
      <c r="H79" s="137" t="s">
        <v>404</v>
      </c>
    </row>
    <row r="80" spans="1:18" ht="16.149999999999999" customHeight="1" x14ac:dyDescent="0.25">
      <c r="A80" s="48">
        <v>78</v>
      </c>
      <c r="B80" s="448" t="s">
        <v>1318</v>
      </c>
      <c r="C80" s="448"/>
      <c r="D80" s="448">
        <v>2023</v>
      </c>
      <c r="E80" s="448" t="s">
        <v>962</v>
      </c>
      <c r="F80" s="450">
        <v>4931.07</v>
      </c>
      <c r="G80" s="137" t="s">
        <v>163</v>
      </c>
      <c r="H80" s="137" t="s">
        <v>404</v>
      </c>
    </row>
    <row r="81" spans="1:8" ht="16.149999999999999" customHeight="1" x14ac:dyDescent="0.25">
      <c r="A81" s="48">
        <v>79</v>
      </c>
      <c r="B81" s="448" t="s">
        <v>1318</v>
      </c>
      <c r="C81" s="448"/>
      <c r="D81" s="448">
        <v>2023</v>
      </c>
      <c r="E81" s="448" t="s">
        <v>962</v>
      </c>
      <c r="F81" s="450">
        <v>4931.07</v>
      </c>
      <c r="G81" s="137" t="s">
        <v>163</v>
      </c>
      <c r="H81" s="137" t="s">
        <v>404</v>
      </c>
    </row>
    <row r="82" spans="1:8" x14ac:dyDescent="0.25">
      <c r="A82" s="48">
        <v>80</v>
      </c>
      <c r="B82" s="448" t="s">
        <v>1318</v>
      </c>
      <c r="C82" s="448"/>
      <c r="D82" s="448">
        <v>2023</v>
      </c>
      <c r="E82" s="448" t="s">
        <v>962</v>
      </c>
      <c r="F82" s="450">
        <v>4931.07</v>
      </c>
      <c r="G82" s="137" t="s">
        <v>163</v>
      </c>
      <c r="H82" s="137" t="s">
        <v>404</v>
      </c>
    </row>
    <row r="83" spans="1:8" x14ac:dyDescent="0.25">
      <c r="A83" s="48">
        <v>81</v>
      </c>
      <c r="B83" s="448" t="s">
        <v>1318</v>
      </c>
      <c r="C83" s="448"/>
      <c r="D83" s="448">
        <v>2023</v>
      </c>
      <c r="E83" s="448" t="s">
        <v>962</v>
      </c>
      <c r="F83" s="450">
        <v>4931.07</v>
      </c>
      <c r="G83" s="137" t="s">
        <v>163</v>
      </c>
      <c r="H83" s="137" t="s">
        <v>404</v>
      </c>
    </row>
    <row r="84" spans="1:8" x14ac:dyDescent="0.25">
      <c r="A84" s="48">
        <v>82</v>
      </c>
      <c r="B84" s="448" t="s">
        <v>1318</v>
      </c>
      <c r="C84" s="448"/>
      <c r="D84" s="448">
        <v>2023</v>
      </c>
      <c r="E84" s="448" t="s">
        <v>962</v>
      </c>
      <c r="F84" s="450">
        <v>4931.07</v>
      </c>
      <c r="G84" s="137" t="s">
        <v>163</v>
      </c>
      <c r="H84" s="137" t="s">
        <v>404</v>
      </c>
    </row>
    <row r="85" spans="1:8" x14ac:dyDescent="0.25">
      <c r="A85" s="48">
        <v>83</v>
      </c>
      <c r="B85" s="448" t="s">
        <v>1318</v>
      </c>
      <c r="C85" s="448"/>
      <c r="D85" s="448">
        <v>2023</v>
      </c>
      <c r="E85" s="448" t="s">
        <v>962</v>
      </c>
      <c r="F85" s="450">
        <v>4931.07</v>
      </c>
      <c r="G85" s="137" t="s">
        <v>163</v>
      </c>
      <c r="H85" s="137" t="s">
        <v>404</v>
      </c>
    </row>
    <row r="86" spans="1:8" x14ac:dyDescent="0.25">
      <c r="A86" s="48">
        <v>84</v>
      </c>
      <c r="B86" s="448" t="s">
        <v>1318</v>
      </c>
      <c r="C86" s="448"/>
      <c r="D86" s="448">
        <v>2023</v>
      </c>
      <c r="E86" s="448" t="s">
        <v>962</v>
      </c>
      <c r="F86" s="450">
        <v>4931.07</v>
      </c>
      <c r="G86" s="137" t="s">
        <v>163</v>
      </c>
      <c r="H86" s="137" t="s">
        <v>404</v>
      </c>
    </row>
    <row r="87" spans="1:8" x14ac:dyDescent="0.25">
      <c r="A87" s="48">
        <v>85</v>
      </c>
      <c r="B87" s="448" t="s">
        <v>1318</v>
      </c>
      <c r="C87" s="448"/>
      <c r="D87" s="448">
        <v>2023</v>
      </c>
      <c r="E87" s="448" t="s">
        <v>962</v>
      </c>
      <c r="F87" s="450">
        <v>4931.07</v>
      </c>
      <c r="G87" s="137" t="s">
        <v>163</v>
      </c>
      <c r="H87" s="137" t="s">
        <v>404</v>
      </c>
    </row>
    <row r="88" spans="1:8" x14ac:dyDescent="0.25">
      <c r="A88" s="48">
        <v>86</v>
      </c>
      <c r="B88" s="448" t="s">
        <v>1318</v>
      </c>
      <c r="C88" s="448"/>
      <c r="D88" s="448">
        <v>2023</v>
      </c>
      <c r="E88" s="448" t="s">
        <v>962</v>
      </c>
      <c r="F88" s="450">
        <v>4931.07</v>
      </c>
      <c r="G88" s="137" t="s">
        <v>163</v>
      </c>
      <c r="H88" s="137" t="s">
        <v>404</v>
      </c>
    </row>
    <row r="89" spans="1:8" x14ac:dyDescent="0.25">
      <c r="A89" s="48">
        <v>87</v>
      </c>
      <c r="B89" s="448" t="s">
        <v>1318</v>
      </c>
      <c r="C89" s="448"/>
      <c r="D89" s="448">
        <v>2023</v>
      </c>
      <c r="E89" s="448" t="s">
        <v>962</v>
      </c>
      <c r="F89" s="450">
        <v>4931.07</v>
      </c>
      <c r="G89" s="137" t="s">
        <v>163</v>
      </c>
      <c r="H89" s="137" t="s">
        <v>404</v>
      </c>
    </row>
    <row r="90" spans="1:8" x14ac:dyDescent="0.25">
      <c r="A90" s="48">
        <v>88</v>
      </c>
      <c r="B90" s="448" t="s">
        <v>1318</v>
      </c>
      <c r="C90" s="448"/>
      <c r="D90" s="448">
        <v>2023</v>
      </c>
      <c r="E90" s="448" t="s">
        <v>962</v>
      </c>
      <c r="F90" s="450">
        <v>4931.07</v>
      </c>
      <c r="G90" s="137" t="s">
        <v>163</v>
      </c>
      <c r="H90" s="137" t="s">
        <v>404</v>
      </c>
    </row>
    <row r="91" spans="1:8" x14ac:dyDescent="0.25">
      <c r="A91" s="48">
        <v>89</v>
      </c>
      <c r="B91" s="448" t="s">
        <v>1318</v>
      </c>
      <c r="C91" s="448"/>
      <c r="D91" s="448">
        <v>2023</v>
      </c>
      <c r="E91" s="448" t="s">
        <v>962</v>
      </c>
      <c r="F91" s="450">
        <v>4931.07</v>
      </c>
      <c r="G91" s="137" t="s">
        <v>163</v>
      </c>
      <c r="H91" s="137" t="s">
        <v>404</v>
      </c>
    </row>
    <row r="92" spans="1:8" x14ac:dyDescent="0.25">
      <c r="A92" s="48">
        <v>90</v>
      </c>
      <c r="B92" s="448" t="s">
        <v>1318</v>
      </c>
      <c r="C92" s="448"/>
      <c r="D92" s="448">
        <v>2023</v>
      </c>
      <c r="E92" s="448" t="s">
        <v>962</v>
      </c>
      <c r="F92" s="450">
        <v>4931.07</v>
      </c>
      <c r="G92" s="137" t="s">
        <v>163</v>
      </c>
      <c r="H92" s="137" t="s">
        <v>404</v>
      </c>
    </row>
    <row r="93" spans="1:8" x14ac:dyDescent="0.25">
      <c r="A93" s="48">
        <v>91</v>
      </c>
      <c r="B93" s="448" t="s">
        <v>1318</v>
      </c>
      <c r="C93" s="448"/>
      <c r="D93" s="448">
        <v>2023</v>
      </c>
      <c r="E93" s="448" t="s">
        <v>962</v>
      </c>
      <c r="F93" s="450">
        <v>4931.07</v>
      </c>
      <c r="G93" s="137" t="s">
        <v>163</v>
      </c>
      <c r="H93" s="137" t="s">
        <v>404</v>
      </c>
    </row>
    <row r="94" spans="1:8" x14ac:dyDescent="0.25">
      <c r="A94" s="48">
        <v>92</v>
      </c>
      <c r="B94" s="448" t="s">
        <v>1318</v>
      </c>
      <c r="C94" s="448"/>
      <c r="D94" s="448">
        <v>2023</v>
      </c>
      <c r="E94" s="448" t="s">
        <v>962</v>
      </c>
      <c r="F94" s="450">
        <v>4931.07</v>
      </c>
      <c r="G94" s="137" t="s">
        <v>163</v>
      </c>
      <c r="H94" s="137" t="s">
        <v>404</v>
      </c>
    </row>
    <row r="95" spans="1:8" x14ac:dyDescent="0.25">
      <c r="A95" s="48">
        <v>93</v>
      </c>
      <c r="B95" s="448" t="s">
        <v>1318</v>
      </c>
      <c r="C95" s="448"/>
      <c r="D95" s="448">
        <v>2023</v>
      </c>
      <c r="E95" s="448" t="s">
        <v>962</v>
      </c>
      <c r="F95" s="450">
        <v>4931.07</v>
      </c>
      <c r="G95" s="137" t="s">
        <v>163</v>
      </c>
      <c r="H95" s="137" t="s">
        <v>404</v>
      </c>
    </row>
    <row r="96" spans="1:8" x14ac:dyDescent="0.25">
      <c r="A96" s="48">
        <v>94</v>
      </c>
      <c r="B96" s="448" t="s">
        <v>1318</v>
      </c>
      <c r="C96" s="448"/>
      <c r="D96" s="448">
        <v>2023</v>
      </c>
      <c r="E96" s="448" t="s">
        <v>962</v>
      </c>
      <c r="F96" s="450">
        <v>4931.07</v>
      </c>
      <c r="G96" s="137" t="s">
        <v>163</v>
      </c>
      <c r="H96" s="137" t="s">
        <v>404</v>
      </c>
    </row>
    <row r="97" spans="1:8" x14ac:dyDescent="0.25">
      <c r="A97" s="48">
        <v>95</v>
      </c>
      <c r="B97" s="448" t="s">
        <v>1318</v>
      </c>
      <c r="C97" s="448"/>
      <c r="D97" s="448">
        <v>2023</v>
      </c>
      <c r="E97" s="448" t="s">
        <v>962</v>
      </c>
      <c r="F97" s="450">
        <v>4931.07</v>
      </c>
      <c r="G97" s="137" t="s">
        <v>163</v>
      </c>
      <c r="H97" s="137" t="s">
        <v>404</v>
      </c>
    </row>
    <row r="98" spans="1:8" x14ac:dyDescent="0.25">
      <c r="A98" s="48">
        <v>96</v>
      </c>
      <c r="B98" s="448" t="s">
        <v>1319</v>
      </c>
      <c r="C98" s="448"/>
      <c r="D98" s="448">
        <v>2023</v>
      </c>
      <c r="E98" s="448" t="s">
        <v>962</v>
      </c>
      <c r="F98" s="450">
        <v>698</v>
      </c>
      <c r="G98" s="137" t="s">
        <v>163</v>
      </c>
      <c r="H98" s="137" t="s">
        <v>403</v>
      </c>
    </row>
    <row r="99" spans="1:8" x14ac:dyDescent="0.25">
      <c r="A99" s="48">
        <v>97</v>
      </c>
      <c r="B99" s="448" t="s">
        <v>1319</v>
      </c>
      <c r="C99" s="448"/>
      <c r="D99" s="448">
        <v>2023</v>
      </c>
      <c r="E99" s="448" t="s">
        <v>962</v>
      </c>
      <c r="F99" s="450">
        <v>698</v>
      </c>
      <c r="G99" s="137" t="s">
        <v>163</v>
      </c>
      <c r="H99" s="137" t="s">
        <v>403</v>
      </c>
    </row>
    <row r="100" spans="1:8" x14ac:dyDescent="0.25">
      <c r="A100" s="48">
        <v>98</v>
      </c>
      <c r="B100" s="448" t="s">
        <v>1319</v>
      </c>
      <c r="C100" s="448"/>
      <c r="D100" s="448">
        <v>2023</v>
      </c>
      <c r="E100" s="448" t="s">
        <v>962</v>
      </c>
      <c r="F100" s="450">
        <v>698</v>
      </c>
      <c r="G100" s="137" t="s">
        <v>163</v>
      </c>
      <c r="H100" s="137" t="s">
        <v>403</v>
      </c>
    </row>
    <row r="101" spans="1:8" x14ac:dyDescent="0.25">
      <c r="A101" s="48">
        <v>99</v>
      </c>
      <c r="B101" s="448" t="s">
        <v>1319</v>
      </c>
      <c r="C101" s="448"/>
      <c r="D101" s="448">
        <v>2023</v>
      </c>
      <c r="E101" s="448" t="s">
        <v>962</v>
      </c>
      <c r="F101" s="450">
        <v>698</v>
      </c>
      <c r="G101" s="137" t="s">
        <v>163</v>
      </c>
      <c r="H101" s="137" t="s">
        <v>403</v>
      </c>
    </row>
    <row r="102" spans="1:8" x14ac:dyDescent="0.25">
      <c r="A102" s="48">
        <v>100</v>
      </c>
      <c r="B102" s="448" t="s">
        <v>1319</v>
      </c>
      <c r="C102" s="448"/>
      <c r="D102" s="448">
        <v>2023</v>
      </c>
      <c r="E102" s="448" t="s">
        <v>962</v>
      </c>
      <c r="F102" s="450">
        <v>698</v>
      </c>
      <c r="G102" s="137" t="s">
        <v>163</v>
      </c>
      <c r="H102" s="137" t="s">
        <v>403</v>
      </c>
    </row>
    <row r="103" spans="1:8" x14ac:dyDescent="0.25">
      <c r="A103" s="48">
        <v>101</v>
      </c>
      <c r="B103" s="448" t="s">
        <v>1319</v>
      </c>
      <c r="C103" s="448"/>
      <c r="D103" s="448">
        <v>2023</v>
      </c>
      <c r="E103" s="448" t="s">
        <v>962</v>
      </c>
      <c r="F103" s="450">
        <v>698</v>
      </c>
      <c r="G103" s="137" t="s">
        <v>163</v>
      </c>
      <c r="H103" s="137" t="s">
        <v>403</v>
      </c>
    </row>
    <row r="104" spans="1:8" x14ac:dyDescent="0.25">
      <c r="A104" s="48">
        <v>102</v>
      </c>
      <c r="B104" s="448" t="s">
        <v>1319</v>
      </c>
      <c r="C104" s="448"/>
      <c r="D104" s="448">
        <v>2023</v>
      </c>
      <c r="E104" s="448" t="s">
        <v>962</v>
      </c>
      <c r="F104" s="450">
        <v>698</v>
      </c>
      <c r="G104" s="137" t="s">
        <v>163</v>
      </c>
      <c r="H104" s="137" t="s">
        <v>403</v>
      </c>
    </row>
    <row r="105" spans="1:8" x14ac:dyDescent="0.25">
      <c r="A105" s="48">
        <v>103</v>
      </c>
      <c r="B105" s="448" t="s">
        <v>1320</v>
      </c>
      <c r="C105" s="448"/>
      <c r="D105" s="448">
        <v>2023</v>
      </c>
      <c r="E105" s="448" t="s">
        <v>962</v>
      </c>
      <c r="F105" s="450">
        <v>5602.23</v>
      </c>
      <c r="G105" s="137" t="s">
        <v>163</v>
      </c>
      <c r="H105" s="137" t="s">
        <v>404</v>
      </c>
    </row>
    <row r="106" spans="1:8" x14ac:dyDescent="0.25">
      <c r="A106" s="48">
        <v>104</v>
      </c>
      <c r="B106" s="448" t="s">
        <v>1319</v>
      </c>
      <c r="C106" s="448"/>
      <c r="D106" s="448">
        <v>2023</v>
      </c>
      <c r="E106" s="448" t="s">
        <v>962</v>
      </c>
      <c r="F106" s="450">
        <v>698</v>
      </c>
      <c r="G106" s="137" t="s">
        <v>163</v>
      </c>
      <c r="H106" s="137" t="s">
        <v>403</v>
      </c>
    </row>
    <row r="107" spans="1:8" x14ac:dyDescent="0.25">
      <c r="A107" s="48">
        <v>105</v>
      </c>
      <c r="B107" s="448" t="s">
        <v>1319</v>
      </c>
      <c r="C107" s="448"/>
      <c r="D107" s="448">
        <v>2023</v>
      </c>
      <c r="E107" s="448" t="s">
        <v>962</v>
      </c>
      <c r="F107" s="450">
        <v>698</v>
      </c>
      <c r="G107" s="137" t="s">
        <v>163</v>
      </c>
      <c r="H107" s="137" t="s">
        <v>403</v>
      </c>
    </row>
    <row r="108" spans="1:8" x14ac:dyDescent="0.25">
      <c r="A108" s="48">
        <v>106</v>
      </c>
      <c r="B108" s="448" t="s">
        <v>1319</v>
      </c>
      <c r="C108" s="448"/>
      <c r="D108" s="448">
        <v>2023</v>
      </c>
      <c r="E108" s="448" t="s">
        <v>962</v>
      </c>
      <c r="F108" s="450">
        <v>698</v>
      </c>
      <c r="G108" s="137" t="s">
        <v>163</v>
      </c>
      <c r="H108" s="137" t="s">
        <v>403</v>
      </c>
    </row>
    <row r="109" spans="1:8" x14ac:dyDescent="0.25">
      <c r="A109" s="48">
        <v>107</v>
      </c>
      <c r="B109" s="448" t="s">
        <v>1319</v>
      </c>
      <c r="C109" s="448"/>
      <c r="D109" s="448">
        <v>2023</v>
      </c>
      <c r="E109" s="448" t="s">
        <v>962</v>
      </c>
      <c r="F109" s="450">
        <v>698</v>
      </c>
      <c r="G109" s="137" t="s">
        <v>163</v>
      </c>
      <c r="H109" s="137" t="s">
        <v>403</v>
      </c>
    </row>
    <row r="110" spans="1:8" x14ac:dyDescent="0.25">
      <c r="A110" s="48">
        <v>108</v>
      </c>
      <c r="B110" s="448" t="s">
        <v>1319</v>
      </c>
      <c r="C110" s="448"/>
      <c r="D110" s="448">
        <v>2023</v>
      </c>
      <c r="E110" s="448" t="s">
        <v>962</v>
      </c>
      <c r="F110" s="450">
        <v>698</v>
      </c>
      <c r="G110" s="137" t="s">
        <v>163</v>
      </c>
      <c r="H110" s="137" t="s">
        <v>403</v>
      </c>
    </row>
    <row r="111" spans="1:8" x14ac:dyDescent="0.25">
      <c r="A111" s="48">
        <v>109</v>
      </c>
      <c r="B111" s="448" t="s">
        <v>1319</v>
      </c>
      <c r="C111" s="448"/>
      <c r="D111" s="448">
        <v>2023</v>
      </c>
      <c r="E111" s="448" t="s">
        <v>962</v>
      </c>
      <c r="F111" s="450">
        <v>698</v>
      </c>
      <c r="G111" s="137" t="s">
        <v>163</v>
      </c>
      <c r="H111" s="137" t="s">
        <v>403</v>
      </c>
    </row>
    <row r="112" spans="1:8" x14ac:dyDescent="0.25">
      <c r="A112" s="48">
        <v>110</v>
      </c>
      <c r="B112" s="448" t="s">
        <v>1319</v>
      </c>
      <c r="C112" s="448"/>
      <c r="D112" s="448">
        <v>2023</v>
      </c>
      <c r="E112" s="448" t="s">
        <v>962</v>
      </c>
      <c r="F112" s="450">
        <v>698</v>
      </c>
      <c r="G112" s="137" t="s">
        <v>163</v>
      </c>
      <c r="H112" s="137" t="s">
        <v>403</v>
      </c>
    </row>
    <row r="113" spans="1:8" x14ac:dyDescent="0.25">
      <c r="A113" s="48">
        <v>111</v>
      </c>
      <c r="B113" s="448" t="s">
        <v>1319</v>
      </c>
      <c r="C113" s="448"/>
      <c r="D113" s="448">
        <v>2023</v>
      </c>
      <c r="E113" s="448" t="s">
        <v>962</v>
      </c>
      <c r="F113" s="450">
        <v>698</v>
      </c>
      <c r="G113" s="137" t="s">
        <v>163</v>
      </c>
      <c r="H113" s="137" t="s">
        <v>403</v>
      </c>
    </row>
    <row r="114" spans="1:8" x14ac:dyDescent="0.25">
      <c r="A114" s="48">
        <v>112</v>
      </c>
      <c r="B114" s="448" t="s">
        <v>1321</v>
      </c>
      <c r="C114" s="448"/>
      <c r="D114" s="448">
        <v>2023</v>
      </c>
      <c r="E114" s="448" t="s">
        <v>962</v>
      </c>
      <c r="F114" s="450">
        <v>2199</v>
      </c>
      <c r="G114" s="137" t="s">
        <v>163</v>
      </c>
      <c r="H114" s="137" t="s">
        <v>404</v>
      </c>
    </row>
    <row r="115" spans="1:8" ht="18.75" x14ac:dyDescent="0.3">
      <c r="A115" s="316"/>
      <c r="B115" s="316" t="s">
        <v>180</v>
      </c>
      <c r="C115" s="317"/>
      <c r="D115" s="316"/>
      <c r="E115" s="316"/>
      <c r="F115" s="318">
        <f>SUM(F3:F114)</f>
        <v>376950.05000000005</v>
      </c>
    </row>
    <row r="116" spans="1:8" ht="15.75" x14ac:dyDescent="0.25">
      <c r="E116" s="5" t="s">
        <v>406</v>
      </c>
      <c r="F116" s="51">
        <f>SUMIF(H3:H114,"s",F3:F114)</f>
        <v>66260.83</v>
      </c>
    </row>
    <row r="117" spans="1:8" ht="15.75" x14ac:dyDescent="0.25">
      <c r="E117" s="5" t="s">
        <v>407</v>
      </c>
      <c r="F117" s="51">
        <f>SUMIF(H3:H114,"p",F3:F114)</f>
        <v>310689.22000000009</v>
      </c>
    </row>
    <row r="118" spans="1:8" ht="30" x14ac:dyDescent="0.25">
      <c r="B118" s="45" t="s">
        <v>666</v>
      </c>
      <c r="E118" s="50" t="s">
        <v>408</v>
      </c>
      <c r="F118" s="315">
        <v>0</v>
      </c>
    </row>
  </sheetData>
  <pageMargins left="0.70866141732283472" right="0.70866141732283472" top="1.0236220472440944" bottom="0.86614173228346458" header="0.31496062992125984" footer="0.31496062992125984"/>
  <pageSetup paperSize="9" scale="30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</sheetPr>
  <dimension ref="A1:F26"/>
  <sheetViews>
    <sheetView workbookViewId="0">
      <selection activeCell="K102" sqref="K102"/>
    </sheetView>
  </sheetViews>
  <sheetFormatPr defaultColWidth="9" defaultRowHeight="15" x14ac:dyDescent="0.25"/>
  <cols>
    <col min="1" max="1" width="3.375" style="44" customWidth="1"/>
    <col min="2" max="2" width="22.125" style="44" customWidth="1"/>
    <col min="3" max="3" width="29.125" style="44" customWidth="1"/>
    <col min="4" max="4" width="37.875" style="44" customWidth="1"/>
    <col min="5" max="5" width="14.25" style="68" customWidth="1"/>
    <col min="6" max="6" width="18.75" style="44" customWidth="1"/>
    <col min="7" max="1024" width="8" style="44" customWidth="1"/>
    <col min="1025" max="1025" width="9" style="44" customWidth="1"/>
    <col min="1026" max="16384" width="9" style="44"/>
  </cols>
  <sheetData>
    <row r="1" spans="1:6" ht="18.75" x14ac:dyDescent="0.3">
      <c r="A1" s="133" t="s">
        <v>665</v>
      </c>
    </row>
    <row r="2" spans="1:6" x14ac:dyDescent="0.25">
      <c r="B2" s="78" t="s">
        <v>277</v>
      </c>
    </row>
    <row r="4" spans="1:6" s="81" customFormat="1" ht="26.25" customHeight="1" x14ac:dyDescent="0.2">
      <c r="A4" s="74" t="s">
        <v>0</v>
      </c>
      <c r="B4" s="74" t="s">
        <v>1</v>
      </c>
      <c r="C4" s="74" t="s">
        <v>278</v>
      </c>
      <c r="D4" s="74" t="s">
        <v>2</v>
      </c>
      <c r="E4" s="80" t="s">
        <v>658</v>
      </c>
      <c r="F4" s="74" t="s">
        <v>3</v>
      </c>
    </row>
    <row r="5" spans="1:6" x14ac:dyDescent="0.25">
      <c r="A5" s="138">
        <v>1</v>
      </c>
      <c r="B5" s="138" t="s">
        <v>279</v>
      </c>
      <c r="C5" s="138"/>
      <c r="D5" s="138" t="s">
        <v>20</v>
      </c>
      <c r="E5" s="82">
        <v>5000</v>
      </c>
      <c r="F5" s="138" t="s">
        <v>280</v>
      </c>
    </row>
    <row r="6" spans="1:6" x14ac:dyDescent="0.25">
      <c r="A6" s="138">
        <v>2</v>
      </c>
      <c r="B6" s="138" t="s">
        <v>279</v>
      </c>
      <c r="C6" s="138"/>
      <c r="D6" s="138" t="s">
        <v>20</v>
      </c>
      <c r="E6" s="82">
        <v>30000</v>
      </c>
      <c r="F6" s="138" t="s">
        <v>281</v>
      </c>
    </row>
    <row r="7" spans="1:6" x14ac:dyDescent="0.25">
      <c r="A7" s="138">
        <v>3</v>
      </c>
      <c r="B7" s="138" t="s">
        <v>282</v>
      </c>
      <c r="C7" s="138"/>
      <c r="D7" s="138" t="s">
        <v>283</v>
      </c>
      <c r="E7" s="82">
        <v>100000</v>
      </c>
      <c r="F7" s="138" t="s">
        <v>281</v>
      </c>
    </row>
    <row r="8" spans="1:6" x14ac:dyDescent="0.25">
      <c r="A8" s="138"/>
      <c r="B8" s="138"/>
      <c r="C8" s="138" t="s">
        <v>284</v>
      </c>
      <c r="D8" s="138"/>
      <c r="E8" s="83">
        <v>60000</v>
      </c>
      <c r="F8" s="138"/>
    </row>
    <row r="9" spans="1:6" x14ac:dyDescent="0.25">
      <c r="A9" s="138"/>
      <c r="B9" s="138"/>
      <c r="C9" s="138" t="s">
        <v>285</v>
      </c>
      <c r="D9" s="138"/>
      <c r="E9" s="84">
        <v>251</v>
      </c>
      <c r="F9" s="138"/>
    </row>
    <row r="10" spans="1:6" x14ac:dyDescent="0.25">
      <c r="A10" s="138"/>
      <c r="B10" s="138"/>
      <c r="C10" s="138" t="s">
        <v>286</v>
      </c>
      <c r="D10" s="138"/>
      <c r="E10" s="82">
        <f>SUM(E11:E15)</f>
        <v>1550000</v>
      </c>
      <c r="F10" s="138"/>
    </row>
    <row r="11" spans="1:6" x14ac:dyDescent="0.25">
      <c r="A11" s="138"/>
      <c r="B11" s="138"/>
      <c r="C11" s="138" t="s">
        <v>287</v>
      </c>
      <c r="D11" s="138"/>
      <c r="E11" s="83">
        <v>60000</v>
      </c>
      <c r="F11" s="138"/>
    </row>
    <row r="12" spans="1:6" x14ac:dyDescent="0.25">
      <c r="A12" s="138"/>
      <c r="B12" s="138"/>
      <c r="C12" s="138" t="s">
        <v>288</v>
      </c>
      <c r="D12" s="138"/>
      <c r="E12" s="83">
        <f>20*20000</f>
        <v>400000</v>
      </c>
      <c r="F12" s="138"/>
    </row>
    <row r="13" spans="1:6" x14ac:dyDescent="0.25">
      <c r="A13" s="138"/>
      <c r="B13" s="138"/>
      <c r="C13" s="138" t="s">
        <v>289</v>
      </c>
      <c r="D13" s="138"/>
      <c r="E13" s="83">
        <f>60*8000</f>
        <v>480000</v>
      </c>
      <c r="F13" s="138"/>
    </row>
    <row r="14" spans="1:6" x14ac:dyDescent="0.25">
      <c r="A14" s="138"/>
      <c r="B14" s="138"/>
      <c r="C14" s="138" t="s">
        <v>290</v>
      </c>
      <c r="D14" s="138"/>
      <c r="E14" s="83">
        <f>50*5000</f>
        <v>250000</v>
      </c>
      <c r="F14" s="138"/>
    </row>
    <row r="15" spans="1:6" x14ac:dyDescent="0.25">
      <c r="A15" s="138"/>
      <c r="B15" s="138"/>
      <c r="C15" s="138" t="s">
        <v>291</v>
      </c>
      <c r="D15" s="138"/>
      <c r="E15" s="83">
        <f>120*3000</f>
        <v>360000</v>
      </c>
      <c r="F15" s="138"/>
    </row>
    <row r="17" spans="1:6" x14ac:dyDescent="0.25">
      <c r="B17" s="78" t="s">
        <v>292</v>
      </c>
    </row>
    <row r="19" spans="1:6" s="81" customFormat="1" ht="26.25" customHeight="1" x14ac:dyDescent="0.2">
      <c r="A19" s="74" t="s">
        <v>0</v>
      </c>
      <c r="B19" s="74" t="s">
        <v>1</v>
      </c>
      <c r="C19" s="74" t="s">
        <v>278</v>
      </c>
      <c r="D19" s="74" t="s">
        <v>2</v>
      </c>
      <c r="E19" s="80" t="s">
        <v>658</v>
      </c>
      <c r="F19" s="74" t="s">
        <v>3</v>
      </c>
    </row>
    <row r="20" spans="1:6" x14ac:dyDescent="0.25">
      <c r="A20" s="138">
        <v>1</v>
      </c>
      <c r="B20" s="138" t="s">
        <v>293</v>
      </c>
      <c r="C20" s="138"/>
      <c r="D20" s="138" t="s">
        <v>294</v>
      </c>
      <c r="E20" s="82">
        <v>78000</v>
      </c>
      <c r="F20" s="138" t="s">
        <v>280</v>
      </c>
    </row>
    <row r="21" spans="1:6" x14ac:dyDescent="0.25">
      <c r="A21" s="138">
        <v>2</v>
      </c>
      <c r="B21" s="138" t="s">
        <v>293</v>
      </c>
      <c r="C21" s="138"/>
      <c r="D21" s="138" t="s">
        <v>294</v>
      </c>
      <c r="E21" s="82">
        <v>78000</v>
      </c>
      <c r="F21" s="138" t="s">
        <v>281</v>
      </c>
    </row>
    <row r="22" spans="1:6" x14ac:dyDescent="0.25">
      <c r="A22" s="138">
        <v>3</v>
      </c>
      <c r="B22" s="138" t="s">
        <v>282</v>
      </c>
      <c r="C22" s="138"/>
      <c r="D22" s="138" t="s">
        <v>295</v>
      </c>
      <c r="E22" s="82">
        <v>100000</v>
      </c>
      <c r="F22" s="138" t="s">
        <v>281</v>
      </c>
    </row>
    <row r="23" spans="1:6" x14ac:dyDescent="0.25">
      <c r="A23" s="138"/>
      <c r="B23" s="138"/>
      <c r="C23" s="138"/>
      <c r="D23" s="138" t="s">
        <v>296</v>
      </c>
      <c r="E23" s="83">
        <v>6000</v>
      </c>
      <c r="F23" s="138"/>
    </row>
    <row r="24" spans="1:6" x14ac:dyDescent="0.25">
      <c r="A24" s="138"/>
      <c r="B24" s="138"/>
      <c r="C24" s="138" t="s">
        <v>284</v>
      </c>
      <c r="D24" s="138"/>
      <c r="E24" s="83">
        <v>6000</v>
      </c>
      <c r="F24" s="138"/>
    </row>
    <row r="25" spans="1:6" x14ac:dyDescent="0.25">
      <c r="A25" s="138"/>
      <c r="B25" s="138"/>
      <c r="C25" s="138" t="s">
        <v>285</v>
      </c>
      <c r="D25" s="138"/>
      <c r="E25" s="84">
        <v>52</v>
      </c>
      <c r="F25" s="138"/>
    </row>
    <row r="26" spans="1:6" x14ac:dyDescent="0.25">
      <c r="A26" s="138"/>
      <c r="B26" s="138"/>
      <c r="C26" s="138" t="s">
        <v>286</v>
      </c>
      <c r="D26" s="138"/>
      <c r="E26" s="83">
        <v>218000</v>
      </c>
      <c r="F26" s="138"/>
    </row>
  </sheetData>
  <pageMargins left="0.70866141732283472" right="0.70866141732283472" top="1.0236220472440944" bottom="0.86614173228346458" header="0.31496062992125984" footer="0.31496062992125984"/>
  <pageSetup paperSize="9" scale="96" fitToWidth="0" fitToHeight="0" orientation="landscape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</sheetPr>
  <dimension ref="A1:G431"/>
  <sheetViews>
    <sheetView topLeftCell="A202" workbookViewId="0">
      <selection activeCell="M13" sqref="M13"/>
    </sheetView>
  </sheetViews>
  <sheetFormatPr defaultColWidth="9" defaultRowHeight="15" x14ac:dyDescent="0.25"/>
  <cols>
    <col min="1" max="1" width="8" style="44" customWidth="1"/>
    <col min="2" max="2" width="14.25" style="44" customWidth="1"/>
    <col min="3" max="3" width="10.125" style="44" customWidth="1"/>
    <col min="4" max="4" width="8" style="44" customWidth="1"/>
    <col min="5" max="5" width="9.125" style="44" customWidth="1"/>
    <col min="6" max="6" width="17.25" style="44" customWidth="1"/>
    <col min="7" max="7" width="15.75" style="44" customWidth="1"/>
    <col min="8" max="253" width="8" style="44" customWidth="1"/>
    <col min="254" max="254" width="14.25" style="44" customWidth="1"/>
    <col min="255" max="255" width="10.125" style="44" customWidth="1"/>
    <col min="256" max="1024" width="8" style="44" customWidth="1"/>
    <col min="1025" max="1025" width="9" style="44" customWidth="1"/>
    <col min="1026" max="16384" width="9" style="44"/>
  </cols>
  <sheetData>
    <row r="1" spans="1:7" ht="18.75" x14ac:dyDescent="0.3">
      <c r="A1" s="133" t="s">
        <v>665</v>
      </c>
    </row>
    <row r="3" spans="1:7" x14ac:dyDescent="0.25">
      <c r="F3" s="85"/>
      <c r="G3" s="86"/>
    </row>
    <row r="9" spans="1:7" ht="15.75" x14ac:dyDescent="0.25">
      <c r="D9" s="87" t="s">
        <v>297</v>
      </c>
    </row>
    <row r="11" spans="1:7" x14ac:dyDescent="0.25">
      <c r="B11" s="44" t="s">
        <v>298</v>
      </c>
    </row>
    <row r="12" spans="1:7" x14ac:dyDescent="0.25">
      <c r="D12" s="44" t="s">
        <v>299</v>
      </c>
    </row>
    <row r="13" spans="1:7" x14ac:dyDescent="0.25">
      <c r="B13" s="44" t="s">
        <v>1426</v>
      </c>
      <c r="D13" s="75"/>
      <c r="G13" s="138"/>
    </row>
    <row r="14" spans="1:7" x14ac:dyDescent="0.25">
      <c r="G14" s="88" t="s">
        <v>300</v>
      </c>
    </row>
    <row r="16" spans="1:7" ht="15.75" x14ac:dyDescent="0.25">
      <c r="A16" s="89"/>
      <c r="B16" s="90"/>
      <c r="C16" s="91" t="s">
        <v>301</v>
      </c>
      <c r="D16" s="90"/>
      <c r="E16" s="91" t="s">
        <v>302</v>
      </c>
      <c r="F16" s="90"/>
      <c r="G16" s="90"/>
    </row>
    <row r="17" spans="1:7" ht="15.75" x14ac:dyDescent="0.25">
      <c r="A17" s="92" t="s">
        <v>303</v>
      </c>
      <c r="B17" s="93"/>
      <c r="C17" s="94" t="s">
        <v>304</v>
      </c>
      <c r="D17" s="93"/>
      <c r="E17" s="94" t="s">
        <v>305</v>
      </c>
      <c r="F17" s="93"/>
      <c r="G17" s="93"/>
    </row>
    <row r="18" spans="1:7" ht="15.75" x14ac:dyDescent="0.25">
      <c r="A18" s="95"/>
      <c r="B18" s="96"/>
      <c r="C18" s="97"/>
      <c r="D18" s="96"/>
      <c r="E18" s="97"/>
      <c r="F18" s="96"/>
      <c r="G18" s="96"/>
    </row>
    <row r="19" spans="1:7" ht="15.75" x14ac:dyDescent="0.25">
      <c r="A19" s="98" t="s">
        <v>306</v>
      </c>
      <c r="B19" s="99"/>
      <c r="C19" s="100"/>
      <c r="D19" s="99"/>
      <c r="E19" s="100"/>
      <c r="F19" s="99"/>
      <c r="G19" s="99"/>
    </row>
    <row r="20" spans="1:7" ht="15.75" x14ac:dyDescent="0.25">
      <c r="A20" s="95" t="s">
        <v>307</v>
      </c>
      <c r="B20" s="96"/>
      <c r="C20" s="97"/>
      <c r="D20" s="96"/>
      <c r="E20" s="97"/>
      <c r="F20" s="96"/>
      <c r="G20" s="96"/>
    </row>
    <row r="21" spans="1:7" ht="15.75" x14ac:dyDescent="0.25">
      <c r="A21" s="95" t="s">
        <v>308</v>
      </c>
      <c r="B21" s="96"/>
      <c r="C21" s="97"/>
      <c r="D21" s="96"/>
      <c r="E21" s="97"/>
      <c r="F21" s="96">
        <v>4000</v>
      </c>
      <c r="G21" s="96">
        <v>4000</v>
      </c>
    </row>
    <row r="22" spans="1:7" ht="15.75" x14ac:dyDescent="0.25">
      <c r="A22" s="95" t="s">
        <v>309</v>
      </c>
      <c r="B22" s="96"/>
      <c r="C22" s="97"/>
      <c r="D22" s="96"/>
      <c r="E22" s="97"/>
      <c r="F22" s="96"/>
      <c r="G22" s="96"/>
    </row>
    <row r="23" spans="1:7" ht="15.75" x14ac:dyDescent="0.25">
      <c r="A23" s="95" t="s">
        <v>310</v>
      </c>
      <c r="B23" s="96"/>
      <c r="C23" s="97"/>
      <c r="D23" s="96"/>
      <c r="E23" s="97"/>
      <c r="F23" s="96">
        <v>3500</v>
      </c>
      <c r="G23" s="96">
        <v>3500</v>
      </c>
    </row>
    <row r="24" spans="1:7" ht="15.75" x14ac:dyDescent="0.25">
      <c r="A24" s="95" t="s">
        <v>311</v>
      </c>
      <c r="B24" s="96"/>
      <c r="C24" s="97"/>
      <c r="D24" s="96"/>
      <c r="E24" s="97"/>
      <c r="F24" s="96"/>
      <c r="G24" s="96"/>
    </row>
    <row r="25" spans="1:7" ht="15.75" x14ac:dyDescent="0.25">
      <c r="A25" s="98" t="s">
        <v>312</v>
      </c>
      <c r="B25" s="99"/>
      <c r="C25" s="100"/>
      <c r="D25" s="99"/>
      <c r="E25" s="100"/>
      <c r="F25" s="99"/>
      <c r="G25" s="99"/>
    </row>
    <row r="26" spans="1:7" ht="15.75" x14ac:dyDescent="0.25">
      <c r="A26" s="95" t="s">
        <v>313</v>
      </c>
      <c r="B26" s="96"/>
      <c r="C26" s="97"/>
      <c r="D26" s="96"/>
      <c r="E26" s="97"/>
      <c r="F26" s="96"/>
      <c r="G26" s="96"/>
    </row>
    <row r="27" spans="1:7" ht="15.75" x14ac:dyDescent="0.25">
      <c r="A27" s="95" t="s">
        <v>314</v>
      </c>
      <c r="B27" s="96"/>
      <c r="C27" s="97"/>
      <c r="D27" s="96"/>
      <c r="E27" s="97"/>
      <c r="F27" s="96">
        <v>4000</v>
      </c>
      <c r="G27" s="96">
        <v>4000</v>
      </c>
    </row>
    <row r="28" spans="1:7" ht="15.75" x14ac:dyDescent="0.25">
      <c r="A28" s="95" t="s">
        <v>315</v>
      </c>
      <c r="B28" s="96"/>
      <c r="C28" s="97"/>
      <c r="D28" s="96"/>
      <c r="E28" s="97"/>
      <c r="F28" s="96"/>
      <c r="G28" s="96"/>
    </row>
    <row r="29" spans="1:7" ht="15.75" x14ac:dyDescent="0.25">
      <c r="A29" s="95" t="s">
        <v>316</v>
      </c>
      <c r="B29" s="96"/>
      <c r="C29" s="97"/>
      <c r="D29" s="96"/>
      <c r="E29" s="97"/>
      <c r="F29" s="96">
        <v>3500</v>
      </c>
      <c r="G29" s="96">
        <v>3500</v>
      </c>
    </row>
    <row r="30" spans="1:7" ht="15.75" x14ac:dyDescent="0.25">
      <c r="A30" s="101" t="s">
        <v>317</v>
      </c>
      <c r="B30" s="102"/>
      <c r="C30" s="103"/>
      <c r="D30" s="102"/>
      <c r="E30" s="103"/>
      <c r="F30" s="102"/>
      <c r="G30" s="96"/>
    </row>
    <row r="31" spans="1:7" ht="15.75" x14ac:dyDescent="0.25">
      <c r="A31" s="104" t="s">
        <v>318</v>
      </c>
      <c r="B31" s="105"/>
      <c r="C31" s="106"/>
      <c r="D31" s="105"/>
      <c r="E31" s="106"/>
      <c r="F31" s="107">
        <f>SUM(F19:F30)</f>
        <v>15000</v>
      </c>
      <c r="G31" s="107">
        <f>SUM(G19:G30)</f>
        <v>15000</v>
      </c>
    </row>
    <row r="32" spans="1:7" ht="15.75" x14ac:dyDescent="0.25">
      <c r="A32" s="108"/>
      <c r="B32" s="99"/>
      <c r="C32" s="100"/>
      <c r="D32" s="99"/>
      <c r="E32" s="100"/>
      <c r="F32" s="99"/>
      <c r="G32" s="99"/>
    </row>
    <row r="37" spans="2:7" x14ac:dyDescent="0.25">
      <c r="F37" s="85"/>
      <c r="G37" s="86"/>
    </row>
    <row r="43" spans="2:7" ht="15.75" x14ac:dyDescent="0.25">
      <c r="D43" s="87" t="s">
        <v>297</v>
      </c>
    </row>
    <row r="45" spans="2:7" x14ac:dyDescent="0.25">
      <c r="B45" s="44" t="s">
        <v>298</v>
      </c>
    </row>
    <row r="46" spans="2:7" x14ac:dyDescent="0.25">
      <c r="D46" s="44" t="s">
        <v>299</v>
      </c>
    </row>
    <row r="47" spans="2:7" x14ac:dyDescent="0.25">
      <c r="B47" s="44" t="s">
        <v>1426</v>
      </c>
      <c r="D47" s="75"/>
      <c r="G47" s="138"/>
    </row>
    <row r="48" spans="2:7" x14ac:dyDescent="0.25">
      <c r="G48" s="88" t="s">
        <v>319</v>
      </c>
    </row>
    <row r="50" spans="1:7" ht="15.75" x14ac:dyDescent="0.25">
      <c r="A50" s="89"/>
      <c r="B50" s="90"/>
      <c r="C50" s="91" t="s">
        <v>301</v>
      </c>
      <c r="D50" s="90"/>
      <c r="E50" s="91" t="s">
        <v>302</v>
      </c>
      <c r="F50" s="90"/>
      <c r="G50" s="90"/>
    </row>
    <row r="51" spans="1:7" ht="15.75" x14ac:dyDescent="0.25">
      <c r="A51" s="92" t="s">
        <v>303</v>
      </c>
      <c r="B51" s="93"/>
      <c r="C51" s="94" t="s">
        <v>304</v>
      </c>
      <c r="D51" s="93"/>
      <c r="E51" s="94" t="s">
        <v>305</v>
      </c>
      <c r="F51" s="93"/>
      <c r="G51" s="93"/>
    </row>
    <row r="52" spans="1:7" ht="15.75" x14ac:dyDescent="0.25">
      <c r="A52" s="95"/>
      <c r="B52" s="96"/>
      <c r="C52" s="97"/>
      <c r="D52" s="96"/>
      <c r="E52" s="97"/>
      <c r="F52" s="96"/>
      <c r="G52" s="96"/>
    </row>
    <row r="53" spans="1:7" ht="15.75" x14ac:dyDescent="0.25">
      <c r="A53" s="98" t="s">
        <v>306</v>
      </c>
      <c r="B53" s="99"/>
      <c r="C53" s="100"/>
      <c r="D53" s="99"/>
      <c r="E53" s="100"/>
      <c r="F53" s="99"/>
      <c r="G53" s="99"/>
    </row>
    <row r="54" spans="1:7" ht="15.75" x14ac:dyDescent="0.25">
      <c r="A54" s="95" t="s">
        <v>307</v>
      </c>
      <c r="B54" s="96"/>
      <c r="C54" s="97"/>
      <c r="D54" s="96"/>
      <c r="E54" s="97"/>
      <c r="F54" s="96"/>
      <c r="G54" s="96"/>
    </row>
    <row r="55" spans="1:7" ht="15.75" x14ac:dyDescent="0.25">
      <c r="A55" s="95" t="s">
        <v>308</v>
      </c>
      <c r="B55" s="96"/>
      <c r="C55" s="97"/>
      <c r="D55" s="96"/>
      <c r="E55" s="97"/>
      <c r="F55" s="96">
        <v>6000</v>
      </c>
      <c r="G55" s="96">
        <v>6000</v>
      </c>
    </row>
    <row r="56" spans="1:7" ht="15.75" x14ac:dyDescent="0.25">
      <c r="A56" s="95" t="s">
        <v>309</v>
      </c>
      <c r="B56" s="96"/>
      <c r="C56" s="97"/>
      <c r="D56" s="96"/>
      <c r="E56" s="97"/>
      <c r="F56" s="96"/>
      <c r="G56" s="96"/>
    </row>
    <row r="57" spans="1:7" ht="15.75" x14ac:dyDescent="0.25">
      <c r="A57" s="95" t="s">
        <v>310</v>
      </c>
      <c r="B57" s="96"/>
      <c r="C57" s="97"/>
      <c r="D57" s="96"/>
      <c r="E57" s="97"/>
      <c r="F57" s="96">
        <v>5000</v>
      </c>
      <c r="G57" s="96">
        <v>5000</v>
      </c>
    </row>
    <row r="58" spans="1:7" ht="15.75" x14ac:dyDescent="0.25">
      <c r="A58" s="95" t="s">
        <v>311</v>
      </c>
      <c r="B58" s="96"/>
      <c r="C58" s="97"/>
      <c r="D58" s="96"/>
      <c r="E58" s="97"/>
      <c r="F58" s="96"/>
      <c r="G58" s="96"/>
    </row>
    <row r="59" spans="1:7" ht="15.75" x14ac:dyDescent="0.25">
      <c r="A59" s="98" t="s">
        <v>312</v>
      </c>
      <c r="B59" s="99"/>
      <c r="C59" s="100"/>
      <c r="D59" s="99"/>
      <c r="E59" s="100"/>
      <c r="F59" s="99"/>
      <c r="G59" s="99"/>
    </row>
    <row r="60" spans="1:7" ht="15.75" x14ac:dyDescent="0.25">
      <c r="A60" s="95" t="s">
        <v>313</v>
      </c>
      <c r="B60" s="96"/>
      <c r="C60" s="97"/>
      <c r="D60" s="96"/>
      <c r="E60" s="97"/>
      <c r="F60" s="96"/>
      <c r="G60" s="96"/>
    </row>
    <row r="61" spans="1:7" ht="15.75" x14ac:dyDescent="0.25">
      <c r="A61" s="95" t="s">
        <v>314</v>
      </c>
      <c r="B61" s="96"/>
      <c r="C61" s="97"/>
      <c r="D61" s="96"/>
      <c r="E61" s="97"/>
      <c r="F61" s="96">
        <v>6000</v>
      </c>
      <c r="G61" s="96">
        <v>6000</v>
      </c>
    </row>
    <row r="62" spans="1:7" ht="15.75" x14ac:dyDescent="0.25">
      <c r="A62" s="95" t="s">
        <v>315</v>
      </c>
      <c r="B62" s="96"/>
      <c r="C62" s="97"/>
      <c r="D62" s="96"/>
      <c r="E62" s="97"/>
      <c r="F62" s="96"/>
      <c r="G62" s="96"/>
    </row>
    <row r="63" spans="1:7" ht="15.75" x14ac:dyDescent="0.25">
      <c r="A63" s="95" t="s">
        <v>316</v>
      </c>
      <c r="B63" s="96"/>
      <c r="C63" s="97"/>
      <c r="D63" s="96"/>
      <c r="E63" s="97"/>
      <c r="F63" s="96">
        <v>5000</v>
      </c>
      <c r="G63" s="96">
        <v>5000</v>
      </c>
    </row>
    <row r="64" spans="1:7" ht="15.75" x14ac:dyDescent="0.25">
      <c r="A64" s="101" t="s">
        <v>317</v>
      </c>
      <c r="B64" s="102"/>
      <c r="C64" s="103"/>
      <c r="D64" s="102"/>
      <c r="E64" s="103"/>
      <c r="F64" s="102"/>
      <c r="G64" s="96"/>
    </row>
    <row r="65" spans="1:7" ht="15.75" x14ac:dyDescent="0.25">
      <c r="A65" s="104" t="s">
        <v>318</v>
      </c>
      <c r="B65" s="105"/>
      <c r="C65" s="106"/>
      <c r="D65" s="105"/>
      <c r="E65" s="106"/>
      <c r="F65" s="107">
        <f>SUM(F53:F64)</f>
        <v>22000</v>
      </c>
      <c r="G65" s="107">
        <f>SUM(G53:G64)</f>
        <v>22000</v>
      </c>
    </row>
    <row r="66" spans="1:7" ht="15.75" x14ac:dyDescent="0.25">
      <c r="A66" s="108"/>
      <c r="B66" s="99"/>
      <c r="C66" s="100"/>
      <c r="D66" s="99"/>
      <c r="E66" s="100"/>
      <c r="F66" s="99"/>
      <c r="G66" s="99"/>
    </row>
    <row r="72" spans="1:7" x14ac:dyDescent="0.25">
      <c r="F72" s="85"/>
      <c r="G72" s="86"/>
    </row>
    <row r="78" spans="1:7" ht="15.75" x14ac:dyDescent="0.25">
      <c r="D78" s="87" t="s">
        <v>297</v>
      </c>
    </row>
    <row r="80" spans="1:7" x14ac:dyDescent="0.25">
      <c r="B80" s="44" t="s">
        <v>298</v>
      </c>
    </row>
    <row r="81" spans="1:7" x14ac:dyDescent="0.25">
      <c r="D81" s="44" t="s">
        <v>299</v>
      </c>
    </row>
    <row r="82" spans="1:7" x14ac:dyDescent="0.25">
      <c r="B82" s="44" t="s">
        <v>1426</v>
      </c>
      <c r="D82" s="75"/>
      <c r="G82" s="138"/>
    </row>
    <row r="83" spans="1:7" x14ac:dyDescent="0.25">
      <c r="G83" s="88" t="s">
        <v>320</v>
      </c>
    </row>
    <row r="85" spans="1:7" ht="15.75" x14ac:dyDescent="0.25">
      <c r="A85" s="89"/>
      <c r="B85" s="90"/>
      <c r="C85" s="91" t="s">
        <v>301</v>
      </c>
      <c r="D85" s="90"/>
      <c r="E85" s="91" t="s">
        <v>302</v>
      </c>
      <c r="F85" s="90"/>
      <c r="G85" s="90"/>
    </row>
    <row r="86" spans="1:7" ht="15.75" x14ac:dyDescent="0.25">
      <c r="A86" s="92" t="s">
        <v>303</v>
      </c>
      <c r="B86" s="93"/>
      <c r="C86" s="94" t="s">
        <v>304</v>
      </c>
      <c r="D86" s="93"/>
      <c r="E86" s="94" t="s">
        <v>305</v>
      </c>
      <c r="F86" s="93"/>
      <c r="G86" s="93"/>
    </row>
    <row r="87" spans="1:7" ht="15.75" x14ac:dyDescent="0.25">
      <c r="A87" s="95"/>
      <c r="B87" s="96"/>
      <c r="C87" s="97"/>
      <c r="D87" s="96"/>
      <c r="E87" s="97"/>
      <c r="F87" s="96"/>
      <c r="G87" s="96"/>
    </row>
    <row r="88" spans="1:7" ht="15.75" x14ac:dyDescent="0.25">
      <c r="A88" s="98" t="s">
        <v>306</v>
      </c>
      <c r="B88" s="99"/>
      <c r="C88" s="100"/>
      <c r="D88" s="99"/>
      <c r="E88" s="100"/>
      <c r="F88" s="99"/>
      <c r="G88" s="99"/>
    </row>
    <row r="89" spans="1:7" ht="15.75" x14ac:dyDescent="0.25">
      <c r="A89" s="95" t="s">
        <v>307</v>
      </c>
      <c r="B89" s="96"/>
      <c r="C89" s="97"/>
      <c r="D89" s="96"/>
      <c r="E89" s="97"/>
      <c r="F89" s="96"/>
      <c r="G89" s="96"/>
    </row>
    <row r="90" spans="1:7" ht="15.75" x14ac:dyDescent="0.25">
      <c r="A90" s="95" t="s">
        <v>308</v>
      </c>
      <c r="B90" s="96"/>
      <c r="C90" s="97"/>
      <c r="D90" s="96"/>
      <c r="E90" s="97"/>
      <c r="F90" s="96">
        <v>5000</v>
      </c>
      <c r="G90" s="96">
        <v>5000</v>
      </c>
    </row>
    <row r="91" spans="1:7" ht="15.75" x14ac:dyDescent="0.25">
      <c r="A91" s="95" t="s">
        <v>309</v>
      </c>
      <c r="B91" s="96"/>
      <c r="C91" s="97"/>
      <c r="D91" s="96"/>
      <c r="E91" s="97"/>
      <c r="F91" s="96"/>
      <c r="G91" s="96"/>
    </row>
    <row r="92" spans="1:7" ht="15.75" x14ac:dyDescent="0.25">
      <c r="A92" s="95" t="s">
        <v>310</v>
      </c>
      <c r="B92" s="96"/>
      <c r="C92" s="97"/>
      <c r="D92" s="96"/>
      <c r="E92" s="97"/>
      <c r="F92" s="96">
        <v>3500</v>
      </c>
      <c r="G92" s="96">
        <v>3500</v>
      </c>
    </row>
    <row r="93" spans="1:7" ht="15.75" x14ac:dyDescent="0.25">
      <c r="A93" s="95" t="s">
        <v>311</v>
      </c>
      <c r="B93" s="96"/>
      <c r="C93" s="97"/>
      <c r="D93" s="96"/>
      <c r="E93" s="97"/>
      <c r="F93" s="96"/>
      <c r="G93" s="96"/>
    </row>
    <row r="94" spans="1:7" ht="15.75" x14ac:dyDescent="0.25">
      <c r="A94" s="98" t="s">
        <v>312</v>
      </c>
      <c r="B94" s="99"/>
      <c r="C94" s="100"/>
      <c r="D94" s="99"/>
      <c r="E94" s="100"/>
      <c r="F94" s="99"/>
      <c r="G94" s="99"/>
    </row>
    <row r="95" spans="1:7" ht="15.75" x14ac:dyDescent="0.25">
      <c r="A95" s="95" t="s">
        <v>313</v>
      </c>
      <c r="B95" s="96"/>
      <c r="C95" s="97"/>
      <c r="D95" s="96"/>
      <c r="E95" s="97"/>
      <c r="F95" s="96"/>
      <c r="G95" s="96"/>
    </row>
    <row r="96" spans="1:7" ht="15.75" x14ac:dyDescent="0.25">
      <c r="A96" s="95" t="s">
        <v>314</v>
      </c>
      <c r="B96" s="96"/>
      <c r="C96" s="97"/>
      <c r="D96" s="96"/>
      <c r="E96" s="97"/>
      <c r="F96" s="96">
        <v>3500</v>
      </c>
      <c r="G96" s="96">
        <v>3500</v>
      </c>
    </row>
    <row r="97" spans="1:7" ht="15.75" x14ac:dyDescent="0.25">
      <c r="A97" s="95" t="s">
        <v>315</v>
      </c>
      <c r="B97" s="96"/>
      <c r="C97" s="97"/>
      <c r="D97" s="96"/>
      <c r="E97" s="97"/>
      <c r="F97" s="96"/>
      <c r="G97" s="96"/>
    </row>
    <row r="98" spans="1:7" ht="15.75" x14ac:dyDescent="0.25">
      <c r="A98" s="95" t="s">
        <v>316</v>
      </c>
      <c r="B98" s="96"/>
      <c r="C98" s="97"/>
      <c r="D98" s="96"/>
      <c r="E98" s="97"/>
      <c r="F98" s="96">
        <v>3500</v>
      </c>
      <c r="G98" s="96">
        <v>3500</v>
      </c>
    </row>
    <row r="99" spans="1:7" ht="15.75" x14ac:dyDescent="0.25">
      <c r="A99" s="101" t="s">
        <v>317</v>
      </c>
      <c r="B99" s="102"/>
      <c r="C99" s="103"/>
      <c r="D99" s="102"/>
      <c r="E99" s="103"/>
      <c r="F99" s="102"/>
      <c r="G99" s="96"/>
    </row>
    <row r="100" spans="1:7" ht="15.75" x14ac:dyDescent="0.25">
      <c r="A100" s="104" t="s">
        <v>318</v>
      </c>
      <c r="B100" s="105"/>
      <c r="C100" s="106"/>
      <c r="D100" s="105"/>
      <c r="E100" s="106"/>
      <c r="F100" s="107">
        <f>SUM(F88:F99)</f>
        <v>15500</v>
      </c>
      <c r="G100" s="107">
        <f>SUM(G88:G99)</f>
        <v>15500</v>
      </c>
    </row>
    <row r="101" spans="1:7" ht="15.75" x14ac:dyDescent="0.25">
      <c r="A101" s="108"/>
      <c r="B101" s="99"/>
      <c r="C101" s="100"/>
      <c r="D101" s="99"/>
      <c r="E101" s="100"/>
      <c r="F101" s="99"/>
      <c r="G101" s="99"/>
    </row>
    <row r="105" spans="1:7" x14ac:dyDescent="0.25">
      <c r="F105" s="85"/>
      <c r="G105" s="86"/>
    </row>
    <row r="111" spans="1:7" ht="15.75" x14ac:dyDescent="0.25">
      <c r="D111" s="87" t="s">
        <v>297</v>
      </c>
    </row>
    <row r="113" spans="1:7" x14ac:dyDescent="0.25">
      <c r="B113" s="44" t="s">
        <v>298</v>
      </c>
    </row>
    <row r="114" spans="1:7" x14ac:dyDescent="0.25">
      <c r="D114" s="44" t="s">
        <v>299</v>
      </c>
    </row>
    <row r="115" spans="1:7" x14ac:dyDescent="0.25">
      <c r="B115" s="44" t="s">
        <v>1426</v>
      </c>
      <c r="D115" s="75"/>
      <c r="G115" s="138"/>
    </row>
    <row r="116" spans="1:7" x14ac:dyDescent="0.25">
      <c r="G116" s="88" t="s">
        <v>321</v>
      </c>
    </row>
    <row r="118" spans="1:7" ht="15.75" x14ac:dyDescent="0.25">
      <c r="A118" s="89"/>
      <c r="B118" s="90"/>
      <c r="C118" s="91" t="s">
        <v>301</v>
      </c>
      <c r="D118" s="90"/>
      <c r="E118" s="91" t="s">
        <v>302</v>
      </c>
      <c r="F118" s="90"/>
      <c r="G118" s="90"/>
    </row>
    <row r="119" spans="1:7" ht="15.75" x14ac:dyDescent="0.25">
      <c r="A119" s="92" t="s">
        <v>303</v>
      </c>
      <c r="B119" s="93"/>
      <c r="C119" s="94" t="s">
        <v>304</v>
      </c>
      <c r="D119" s="93"/>
      <c r="E119" s="94" t="s">
        <v>305</v>
      </c>
      <c r="F119" s="93"/>
      <c r="G119" s="93"/>
    </row>
    <row r="120" spans="1:7" ht="15.75" x14ac:dyDescent="0.25">
      <c r="A120" s="95"/>
      <c r="B120" s="96"/>
      <c r="C120" s="97"/>
      <c r="D120" s="96"/>
      <c r="E120" s="97"/>
      <c r="F120" s="96"/>
      <c r="G120" s="96"/>
    </row>
    <row r="121" spans="1:7" ht="15.75" x14ac:dyDescent="0.25">
      <c r="A121" s="98" t="s">
        <v>306</v>
      </c>
      <c r="B121" s="99"/>
      <c r="C121" s="100"/>
      <c r="D121" s="99"/>
      <c r="E121" s="100"/>
      <c r="F121" s="99"/>
      <c r="G121" s="99"/>
    </row>
    <row r="122" spans="1:7" ht="15.75" x14ac:dyDescent="0.25">
      <c r="A122" s="95" t="s">
        <v>307</v>
      </c>
      <c r="B122" s="96"/>
      <c r="C122" s="97"/>
      <c r="D122" s="96"/>
      <c r="E122" s="97"/>
      <c r="F122" s="96"/>
      <c r="G122" s="96"/>
    </row>
    <row r="123" spans="1:7" ht="15.75" x14ac:dyDescent="0.25">
      <c r="A123" s="95" t="s">
        <v>308</v>
      </c>
      <c r="B123" s="96"/>
      <c r="C123" s="97"/>
      <c r="D123" s="96"/>
      <c r="E123" s="97"/>
      <c r="F123" s="96">
        <v>4000</v>
      </c>
      <c r="G123" s="96">
        <v>4000</v>
      </c>
    </row>
    <row r="124" spans="1:7" ht="15.75" x14ac:dyDescent="0.25">
      <c r="A124" s="95" t="s">
        <v>309</v>
      </c>
      <c r="B124" s="96"/>
      <c r="C124" s="97"/>
      <c r="D124" s="96"/>
      <c r="E124" s="97"/>
      <c r="F124" s="96"/>
      <c r="G124" s="96"/>
    </row>
    <row r="125" spans="1:7" ht="15.75" x14ac:dyDescent="0.25">
      <c r="A125" s="95" t="s">
        <v>310</v>
      </c>
      <c r="B125" s="96"/>
      <c r="C125" s="97"/>
      <c r="D125" s="96"/>
      <c r="E125" s="97"/>
      <c r="F125" s="96">
        <v>3000</v>
      </c>
      <c r="G125" s="96">
        <v>3000</v>
      </c>
    </row>
    <row r="126" spans="1:7" ht="15.75" x14ac:dyDescent="0.25">
      <c r="A126" s="95" t="s">
        <v>311</v>
      </c>
      <c r="B126" s="96"/>
      <c r="C126" s="97"/>
      <c r="D126" s="96"/>
      <c r="E126" s="97"/>
      <c r="F126" s="96"/>
      <c r="G126" s="96"/>
    </row>
    <row r="127" spans="1:7" ht="15.75" x14ac:dyDescent="0.25">
      <c r="A127" s="98" t="s">
        <v>312</v>
      </c>
      <c r="B127" s="99"/>
      <c r="C127" s="100"/>
      <c r="D127" s="99"/>
      <c r="E127" s="100"/>
      <c r="F127" s="99"/>
      <c r="G127" s="99"/>
    </row>
    <row r="128" spans="1:7" ht="15.75" x14ac:dyDescent="0.25">
      <c r="A128" s="95" t="s">
        <v>313</v>
      </c>
      <c r="B128" s="96"/>
      <c r="C128" s="97"/>
      <c r="D128" s="96"/>
      <c r="E128" s="97"/>
      <c r="F128" s="96"/>
      <c r="G128" s="96"/>
    </row>
    <row r="129" spans="1:7" ht="15.75" x14ac:dyDescent="0.25">
      <c r="A129" s="95" t="s">
        <v>314</v>
      </c>
      <c r="B129" s="96"/>
      <c r="C129" s="97"/>
      <c r="D129" s="96"/>
      <c r="E129" s="97"/>
      <c r="F129" s="96">
        <v>4000</v>
      </c>
      <c r="G129" s="96">
        <v>4000</v>
      </c>
    </row>
    <row r="130" spans="1:7" ht="15.75" x14ac:dyDescent="0.25">
      <c r="A130" s="95" t="s">
        <v>315</v>
      </c>
      <c r="B130" s="96"/>
      <c r="C130" s="97"/>
      <c r="D130" s="96"/>
      <c r="E130" s="97"/>
      <c r="F130" s="96"/>
      <c r="G130" s="96"/>
    </row>
    <row r="131" spans="1:7" ht="15.75" x14ac:dyDescent="0.25">
      <c r="A131" s="95" t="s">
        <v>316</v>
      </c>
      <c r="B131" s="96"/>
      <c r="C131" s="97"/>
      <c r="D131" s="96"/>
      <c r="E131" s="97"/>
      <c r="F131" s="96">
        <v>3000</v>
      </c>
      <c r="G131" s="96">
        <v>3000</v>
      </c>
    </row>
    <row r="132" spans="1:7" ht="15.75" x14ac:dyDescent="0.25">
      <c r="A132" s="101" t="s">
        <v>317</v>
      </c>
      <c r="B132" s="102"/>
      <c r="C132" s="103"/>
      <c r="D132" s="102"/>
      <c r="E132" s="103"/>
      <c r="F132" s="102"/>
      <c r="G132" s="96"/>
    </row>
    <row r="133" spans="1:7" ht="15.75" x14ac:dyDescent="0.25">
      <c r="A133" s="104" t="s">
        <v>318</v>
      </c>
      <c r="B133" s="105"/>
      <c r="C133" s="106"/>
      <c r="D133" s="105"/>
      <c r="E133" s="106"/>
      <c r="F133" s="107">
        <f>SUM(F121:F132)</f>
        <v>14000</v>
      </c>
      <c r="G133" s="107">
        <f>SUM(G121:G132)</f>
        <v>14000</v>
      </c>
    </row>
    <row r="134" spans="1:7" ht="15.75" x14ac:dyDescent="0.25">
      <c r="A134" s="108"/>
      <c r="B134" s="99"/>
      <c r="C134" s="100"/>
      <c r="D134" s="99"/>
      <c r="E134" s="100"/>
      <c r="F134" s="99"/>
      <c r="G134" s="99"/>
    </row>
    <row r="138" spans="1:7" x14ac:dyDescent="0.25">
      <c r="F138" s="85"/>
      <c r="G138" s="86"/>
    </row>
    <row r="144" spans="1:7" ht="15.75" x14ac:dyDescent="0.25">
      <c r="D144" s="87" t="s">
        <v>297</v>
      </c>
    </row>
    <row r="146" spans="1:7" x14ac:dyDescent="0.25">
      <c r="B146" s="44" t="s">
        <v>298</v>
      </c>
    </row>
    <row r="147" spans="1:7" x14ac:dyDescent="0.25">
      <c r="D147" s="44" t="s">
        <v>299</v>
      </c>
    </row>
    <row r="148" spans="1:7" x14ac:dyDescent="0.25">
      <c r="B148" s="44" t="s">
        <v>1426</v>
      </c>
      <c r="D148" s="75"/>
      <c r="G148" s="138"/>
    </row>
    <row r="149" spans="1:7" x14ac:dyDescent="0.25">
      <c r="G149" s="88" t="s">
        <v>322</v>
      </c>
    </row>
    <row r="151" spans="1:7" ht="15.75" x14ac:dyDescent="0.25">
      <c r="A151" s="89"/>
      <c r="B151" s="90"/>
      <c r="C151" s="91" t="s">
        <v>301</v>
      </c>
      <c r="D151" s="90"/>
      <c r="E151" s="91" t="s">
        <v>302</v>
      </c>
      <c r="F151" s="90"/>
      <c r="G151" s="90"/>
    </row>
    <row r="152" spans="1:7" ht="15.75" x14ac:dyDescent="0.25">
      <c r="A152" s="92" t="s">
        <v>303</v>
      </c>
      <c r="B152" s="93"/>
      <c r="C152" s="94" t="s">
        <v>304</v>
      </c>
      <c r="D152" s="93"/>
      <c r="E152" s="94" t="s">
        <v>305</v>
      </c>
      <c r="F152" s="93"/>
      <c r="G152" s="93"/>
    </row>
    <row r="153" spans="1:7" ht="15.75" x14ac:dyDescent="0.25">
      <c r="A153" s="95"/>
      <c r="B153" s="96"/>
      <c r="C153" s="97"/>
      <c r="D153" s="96"/>
      <c r="E153" s="97"/>
      <c r="F153" s="96"/>
      <c r="G153" s="96"/>
    </row>
    <row r="154" spans="1:7" ht="15.75" x14ac:dyDescent="0.25">
      <c r="A154" s="98" t="s">
        <v>306</v>
      </c>
      <c r="B154" s="99"/>
      <c r="C154" s="100"/>
      <c r="D154" s="99"/>
      <c r="E154" s="100"/>
      <c r="F154" s="99"/>
      <c r="G154" s="99"/>
    </row>
    <row r="155" spans="1:7" ht="15.75" x14ac:dyDescent="0.25">
      <c r="A155" s="95" t="s">
        <v>307</v>
      </c>
      <c r="B155" s="96"/>
      <c r="C155" s="97"/>
      <c r="D155" s="96"/>
      <c r="E155" s="97"/>
      <c r="F155" s="96"/>
      <c r="G155" s="96"/>
    </row>
    <row r="156" spans="1:7" ht="15.75" x14ac:dyDescent="0.25">
      <c r="A156" s="95" t="s">
        <v>308</v>
      </c>
      <c r="B156" s="96"/>
      <c r="C156" s="97"/>
      <c r="D156" s="96"/>
      <c r="E156" s="97"/>
      <c r="F156" s="96">
        <v>5000</v>
      </c>
      <c r="G156" s="96">
        <v>5000</v>
      </c>
    </row>
    <row r="157" spans="1:7" ht="15.75" x14ac:dyDescent="0.25">
      <c r="A157" s="95" t="s">
        <v>309</v>
      </c>
      <c r="B157" s="96"/>
      <c r="C157" s="97"/>
      <c r="D157" s="96"/>
      <c r="E157" s="97"/>
      <c r="F157" s="96"/>
      <c r="G157" s="96"/>
    </row>
    <row r="158" spans="1:7" ht="15.75" x14ac:dyDescent="0.25">
      <c r="A158" s="95" t="s">
        <v>310</v>
      </c>
      <c r="B158" s="96"/>
      <c r="C158" s="97"/>
      <c r="D158" s="96"/>
      <c r="E158" s="97"/>
      <c r="F158" s="96">
        <v>4000</v>
      </c>
      <c r="G158" s="96">
        <v>4000</v>
      </c>
    </row>
    <row r="159" spans="1:7" ht="15.75" x14ac:dyDescent="0.25">
      <c r="A159" s="95" t="s">
        <v>311</v>
      </c>
      <c r="B159" s="96"/>
      <c r="C159" s="97"/>
      <c r="D159" s="96"/>
      <c r="E159" s="97"/>
      <c r="F159" s="96"/>
      <c r="G159" s="96"/>
    </row>
    <row r="160" spans="1:7" ht="15.75" x14ac:dyDescent="0.25">
      <c r="A160" s="98" t="s">
        <v>312</v>
      </c>
      <c r="B160" s="99"/>
      <c r="C160" s="100"/>
      <c r="D160" s="99"/>
      <c r="E160" s="100"/>
      <c r="F160" s="99"/>
      <c r="G160" s="99"/>
    </row>
    <row r="161" spans="1:7" ht="15.75" x14ac:dyDescent="0.25">
      <c r="A161" s="95" t="s">
        <v>313</v>
      </c>
      <c r="B161" s="96"/>
      <c r="C161" s="97"/>
      <c r="D161" s="96"/>
      <c r="E161" s="97"/>
      <c r="F161" s="96"/>
      <c r="G161" s="96"/>
    </row>
    <row r="162" spans="1:7" ht="15.75" x14ac:dyDescent="0.25">
      <c r="A162" s="95" t="s">
        <v>314</v>
      </c>
      <c r="B162" s="96"/>
      <c r="C162" s="97"/>
      <c r="D162" s="96"/>
      <c r="E162" s="97"/>
      <c r="F162" s="96">
        <v>5000</v>
      </c>
      <c r="G162" s="96">
        <v>5000</v>
      </c>
    </row>
    <row r="163" spans="1:7" ht="15.75" x14ac:dyDescent="0.25">
      <c r="A163" s="95" t="s">
        <v>315</v>
      </c>
      <c r="B163" s="96"/>
      <c r="C163" s="97"/>
      <c r="D163" s="96"/>
      <c r="E163" s="97"/>
      <c r="F163" s="96"/>
      <c r="G163" s="96"/>
    </row>
    <row r="164" spans="1:7" ht="15.75" x14ac:dyDescent="0.25">
      <c r="A164" s="95" t="s">
        <v>316</v>
      </c>
      <c r="B164" s="96"/>
      <c r="C164" s="97"/>
      <c r="D164" s="96"/>
      <c r="E164" s="97"/>
      <c r="F164" s="96">
        <v>3000</v>
      </c>
      <c r="G164" s="96">
        <v>3000</v>
      </c>
    </row>
    <row r="165" spans="1:7" ht="15.75" x14ac:dyDescent="0.25">
      <c r="A165" s="101" t="s">
        <v>317</v>
      </c>
      <c r="B165" s="102"/>
      <c r="C165" s="103"/>
      <c r="D165" s="102"/>
      <c r="E165" s="103"/>
      <c r="F165" s="102"/>
      <c r="G165" s="96"/>
    </row>
    <row r="166" spans="1:7" ht="15.75" x14ac:dyDescent="0.25">
      <c r="A166" s="104" t="s">
        <v>318</v>
      </c>
      <c r="B166" s="105"/>
      <c r="C166" s="106"/>
      <c r="D166" s="105"/>
      <c r="E166" s="106"/>
      <c r="F166" s="107">
        <f>SUM(F154:F165)</f>
        <v>17000</v>
      </c>
      <c r="G166" s="107">
        <f>SUM(G154:G165)</f>
        <v>17000</v>
      </c>
    </row>
    <row r="167" spans="1:7" ht="15.75" x14ac:dyDescent="0.25">
      <c r="A167" s="108"/>
      <c r="B167" s="99"/>
      <c r="C167" s="100"/>
      <c r="D167" s="99"/>
      <c r="E167" s="100"/>
      <c r="F167" s="99"/>
      <c r="G167" s="99"/>
    </row>
    <row r="171" spans="1:7" x14ac:dyDescent="0.25">
      <c r="F171" s="85"/>
      <c r="G171" s="86"/>
    </row>
    <row r="177" spans="1:7" ht="15.75" x14ac:dyDescent="0.25">
      <c r="D177" s="87" t="s">
        <v>297</v>
      </c>
    </row>
    <row r="179" spans="1:7" x14ac:dyDescent="0.25">
      <c r="B179" s="44" t="s">
        <v>298</v>
      </c>
    </row>
    <row r="180" spans="1:7" x14ac:dyDescent="0.25">
      <c r="D180" s="44" t="s">
        <v>299</v>
      </c>
    </row>
    <row r="181" spans="1:7" x14ac:dyDescent="0.25">
      <c r="B181" s="44" t="s">
        <v>1426</v>
      </c>
      <c r="D181" s="75"/>
      <c r="G181" s="138"/>
    </row>
    <row r="182" spans="1:7" x14ac:dyDescent="0.25">
      <c r="G182" s="88" t="s">
        <v>323</v>
      </c>
    </row>
    <row r="184" spans="1:7" ht="15.75" x14ac:dyDescent="0.25">
      <c r="A184" s="89"/>
      <c r="B184" s="90"/>
      <c r="C184" s="91" t="s">
        <v>301</v>
      </c>
      <c r="D184" s="90"/>
      <c r="E184" s="91" t="s">
        <v>302</v>
      </c>
      <c r="F184" s="90"/>
      <c r="G184" s="90"/>
    </row>
    <row r="185" spans="1:7" ht="15.75" x14ac:dyDescent="0.25">
      <c r="A185" s="92" t="s">
        <v>303</v>
      </c>
      <c r="B185" s="93"/>
      <c r="C185" s="94" t="s">
        <v>304</v>
      </c>
      <c r="D185" s="93"/>
      <c r="E185" s="94" t="s">
        <v>305</v>
      </c>
      <c r="F185" s="93"/>
      <c r="G185" s="93"/>
    </row>
    <row r="186" spans="1:7" ht="15.75" x14ac:dyDescent="0.25">
      <c r="A186" s="95"/>
      <c r="B186" s="96"/>
      <c r="C186" s="97"/>
      <c r="D186" s="96"/>
      <c r="E186" s="97"/>
      <c r="F186" s="96"/>
      <c r="G186" s="96"/>
    </row>
    <row r="187" spans="1:7" ht="15.75" x14ac:dyDescent="0.25">
      <c r="A187" s="98" t="s">
        <v>306</v>
      </c>
      <c r="B187" s="99"/>
      <c r="C187" s="100"/>
      <c r="D187" s="99"/>
      <c r="E187" s="100"/>
      <c r="F187" s="99"/>
      <c r="G187" s="99"/>
    </row>
    <row r="188" spans="1:7" ht="15.75" x14ac:dyDescent="0.25">
      <c r="A188" s="95" t="s">
        <v>307</v>
      </c>
      <c r="B188" s="96"/>
      <c r="C188" s="97"/>
      <c r="D188" s="96"/>
      <c r="E188" s="97"/>
      <c r="F188" s="96"/>
      <c r="G188" s="96"/>
    </row>
    <row r="189" spans="1:7" ht="15.75" x14ac:dyDescent="0.25">
      <c r="A189" s="95" t="s">
        <v>308</v>
      </c>
      <c r="B189" s="96"/>
      <c r="C189" s="97"/>
      <c r="D189" s="96"/>
      <c r="E189" s="97"/>
      <c r="F189" s="96">
        <v>6000</v>
      </c>
      <c r="G189" s="96">
        <v>6000</v>
      </c>
    </row>
    <row r="190" spans="1:7" ht="15.75" x14ac:dyDescent="0.25">
      <c r="A190" s="95" t="s">
        <v>309</v>
      </c>
      <c r="B190" s="96"/>
      <c r="C190" s="97"/>
      <c r="D190" s="96"/>
      <c r="E190" s="97"/>
      <c r="F190" s="96"/>
      <c r="G190" s="96"/>
    </row>
    <row r="191" spans="1:7" ht="15.75" x14ac:dyDescent="0.25">
      <c r="A191" s="95" t="s">
        <v>310</v>
      </c>
      <c r="B191" s="96"/>
      <c r="C191" s="97"/>
      <c r="D191" s="96"/>
      <c r="E191" s="97"/>
      <c r="F191" s="96">
        <v>5000</v>
      </c>
      <c r="G191" s="96">
        <v>5000</v>
      </c>
    </row>
    <row r="192" spans="1:7" ht="15.75" x14ac:dyDescent="0.25">
      <c r="A192" s="95" t="s">
        <v>311</v>
      </c>
      <c r="B192" s="96"/>
      <c r="C192" s="97"/>
      <c r="D192" s="96"/>
      <c r="E192" s="97"/>
      <c r="F192" s="96"/>
      <c r="G192" s="96"/>
    </row>
    <row r="193" spans="1:7" ht="15.75" x14ac:dyDescent="0.25">
      <c r="A193" s="98" t="s">
        <v>312</v>
      </c>
      <c r="B193" s="99"/>
      <c r="C193" s="100"/>
      <c r="D193" s="99"/>
      <c r="E193" s="100"/>
      <c r="F193" s="99"/>
      <c r="G193" s="99"/>
    </row>
    <row r="194" spans="1:7" ht="15.75" x14ac:dyDescent="0.25">
      <c r="A194" s="95" t="s">
        <v>313</v>
      </c>
      <c r="B194" s="96"/>
      <c r="C194" s="97"/>
      <c r="D194" s="96"/>
      <c r="E194" s="97"/>
      <c r="F194" s="96"/>
      <c r="G194" s="96"/>
    </row>
    <row r="195" spans="1:7" ht="15.75" x14ac:dyDescent="0.25">
      <c r="A195" s="95" t="s">
        <v>314</v>
      </c>
      <c r="B195" s="96"/>
      <c r="C195" s="97"/>
      <c r="D195" s="96"/>
      <c r="E195" s="97"/>
      <c r="F195" s="96">
        <v>6000</v>
      </c>
      <c r="G195" s="96">
        <v>6000</v>
      </c>
    </row>
    <row r="196" spans="1:7" ht="15.75" x14ac:dyDescent="0.25">
      <c r="A196" s="95" t="s">
        <v>315</v>
      </c>
      <c r="B196" s="96"/>
      <c r="C196" s="97"/>
      <c r="D196" s="96"/>
      <c r="E196" s="97"/>
      <c r="F196" s="96"/>
      <c r="G196" s="96"/>
    </row>
    <row r="197" spans="1:7" ht="15.75" x14ac:dyDescent="0.25">
      <c r="A197" s="95" t="s">
        <v>316</v>
      </c>
      <c r="B197" s="96"/>
      <c r="C197" s="97"/>
      <c r="D197" s="96"/>
      <c r="E197" s="97"/>
      <c r="F197" s="96">
        <v>5000</v>
      </c>
      <c r="G197" s="96">
        <v>5000</v>
      </c>
    </row>
    <row r="198" spans="1:7" ht="15.75" x14ac:dyDescent="0.25">
      <c r="A198" s="101" t="s">
        <v>317</v>
      </c>
      <c r="B198" s="102"/>
      <c r="C198" s="103"/>
      <c r="D198" s="102"/>
      <c r="E198" s="103"/>
      <c r="F198" s="102"/>
      <c r="G198" s="96"/>
    </row>
    <row r="199" spans="1:7" ht="15.75" x14ac:dyDescent="0.25">
      <c r="A199" s="104" t="s">
        <v>318</v>
      </c>
      <c r="B199" s="105"/>
      <c r="C199" s="106"/>
      <c r="D199" s="105"/>
      <c r="E199" s="106"/>
      <c r="F199" s="107">
        <f>SUM(F187:F198)</f>
        <v>22000</v>
      </c>
      <c r="G199" s="107">
        <f>SUM(G187:G198)</f>
        <v>22000</v>
      </c>
    </row>
    <row r="200" spans="1:7" ht="15.75" x14ac:dyDescent="0.25">
      <c r="A200" s="108"/>
      <c r="B200" s="99"/>
      <c r="C200" s="100"/>
      <c r="D200" s="99"/>
      <c r="E200" s="100"/>
      <c r="F200" s="99"/>
      <c r="G200" s="99"/>
    </row>
    <row r="204" spans="1:7" x14ac:dyDescent="0.25">
      <c r="F204" s="85"/>
      <c r="G204" s="86"/>
    </row>
    <row r="210" spans="1:7" ht="15.75" x14ac:dyDescent="0.25">
      <c r="D210" s="87" t="s">
        <v>297</v>
      </c>
    </row>
    <row r="212" spans="1:7" x14ac:dyDescent="0.25">
      <c r="B212" s="44" t="s">
        <v>298</v>
      </c>
    </row>
    <row r="213" spans="1:7" x14ac:dyDescent="0.25">
      <c r="D213" s="44" t="s">
        <v>299</v>
      </c>
    </row>
    <row r="214" spans="1:7" x14ac:dyDescent="0.25">
      <c r="B214" s="44" t="s">
        <v>1426</v>
      </c>
      <c r="D214" s="75"/>
      <c r="G214" s="138"/>
    </row>
    <row r="215" spans="1:7" x14ac:dyDescent="0.25">
      <c r="G215" s="88" t="s">
        <v>324</v>
      </c>
    </row>
    <row r="217" spans="1:7" ht="15.75" x14ac:dyDescent="0.25">
      <c r="A217" s="89"/>
      <c r="B217" s="90"/>
      <c r="C217" s="91" t="s">
        <v>301</v>
      </c>
      <c r="D217" s="90"/>
      <c r="E217" s="91" t="s">
        <v>302</v>
      </c>
      <c r="F217" s="90"/>
      <c r="G217" s="90"/>
    </row>
    <row r="218" spans="1:7" ht="15.75" x14ac:dyDescent="0.25">
      <c r="A218" s="92" t="s">
        <v>303</v>
      </c>
      <c r="B218" s="93"/>
      <c r="C218" s="94" t="s">
        <v>304</v>
      </c>
      <c r="D218" s="93"/>
      <c r="E218" s="94" t="s">
        <v>305</v>
      </c>
      <c r="F218" s="93"/>
      <c r="G218" s="93"/>
    </row>
    <row r="219" spans="1:7" ht="15.75" x14ac:dyDescent="0.25">
      <c r="A219" s="95"/>
      <c r="B219" s="96"/>
      <c r="C219" s="97"/>
      <c r="D219" s="96"/>
      <c r="E219" s="97"/>
      <c r="F219" s="96"/>
      <c r="G219" s="96"/>
    </row>
    <row r="220" spans="1:7" ht="15.75" x14ac:dyDescent="0.25">
      <c r="A220" s="98" t="s">
        <v>306</v>
      </c>
      <c r="B220" s="99"/>
      <c r="C220" s="100"/>
      <c r="D220" s="99"/>
      <c r="E220" s="100"/>
      <c r="F220" s="99"/>
      <c r="G220" s="99"/>
    </row>
    <row r="221" spans="1:7" ht="15.75" x14ac:dyDescent="0.25">
      <c r="A221" s="95" t="s">
        <v>307</v>
      </c>
      <c r="B221" s="96"/>
      <c r="C221" s="97"/>
      <c r="D221" s="96"/>
      <c r="E221" s="97"/>
      <c r="F221" s="96"/>
      <c r="G221" s="96"/>
    </row>
    <row r="222" spans="1:7" ht="15.75" x14ac:dyDescent="0.25">
      <c r="A222" s="95" t="s">
        <v>308</v>
      </c>
      <c r="B222" s="96"/>
      <c r="C222" s="97"/>
      <c r="D222" s="96"/>
      <c r="E222" s="97"/>
      <c r="F222" s="96">
        <v>6000</v>
      </c>
      <c r="G222" s="96">
        <v>6000</v>
      </c>
    </row>
    <row r="223" spans="1:7" ht="15.75" x14ac:dyDescent="0.25">
      <c r="A223" s="95" t="s">
        <v>309</v>
      </c>
      <c r="B223" s="96"/>
      <c r="C223" s="97"/>
      <c r="D223" s="96"/>
      <c r="E223" s="97"/>
      <c r="F223" s="96"/>
      <c r="G223" s="96"/>
    </row>
    <row r="224" spans="1:7" ht="15.75" x14ac:dyDescent="0.25">
      <c r="A224" s="95" t="s">
        <v>310</v>
      </c>
      <c r="B224" s="96"/>
      <c r="C224" s="97"/>
      <c r="D224" s="96"/>
      <c r="E224" s="97"/>
      <c r="F224" s="96">
        <v>5000</v>
      </c>
      <c r="G224" s="96">
        <v>5000</v>
      </c>
    </row>
    <row r="225" spans="1:7" ht="15.75" x14ac:dyDescent="0.25">
      <c r="A225" s="95" t="s">
        <v>311</v>
      </c>
      <c r="B225" s="96"/>
      <c r="C225" s="97"/>
      <c r="D225" s="96"/>
      <c r="E225" s="97"/>
      <c r="F225" s="96"/>
      <c r="G225" s="96"/>
    </row>
    <row r="226" spans="1:7" ht="15.75" x14ac:dyDescent="0.25">
      <c r="A226" s="98" t="s">
        <v>312</v>
      </c>
      <c r="B226" s="99"/>
      <c r="C226" s="100"/>
      <c r="D226" s="99"/>
      <c r="E226" s="100"/>
      <c r="F226" s="99"/>
      <c r="G226" s="99"/>
    </row>
    <row r="227" spans="1:7" ht="15.75" x14ac:dyDescent="0.25">
      <c r="A227" s="95" t="s">
        <v>313</v>
      </c>
      <c r="B227" s="96"/>
      <c r="C227" s="97"/>
      <c r="D227" s="96"/>
      <c r="E227" s="97"/>
      <c r="F227" s="96"/>
      <c r="G227" s="96"/>
    </row>
    <row r="228" spans="1:7" ht="15.75" x14ac:dyDescent="0.25">
      <c r="A228" s="95" t="s">
        <v>314</v>
      </c>
      <c r="B228" s="96"/>
      <c r="C228" s="97"/>
      <c r="D228" s="96"/>
      <c r="E228" s="97"/>
      <c r="F228" s="96">
        <v>6000</v>
      </c>
      <c r="G228" s="96">
        <v>6000</v>
      </c>
    </row>
    <row r="229" spans="1:7" ht="15.75" x14ac:dyDescent="0.25">
      <c r="A229" s="95" t="s">
        <v>315</v>
      </c>
      <c r="B229" s="96"/>
      <c r="C229" s="97"/>
      <c r="D229" s="96"/>
      <c r="E229" s="97"/>
      <c r="F229" s="96"/>
      <c r="G229" s="96"/>
    </row>
    <row r="230" spans="1:7" ht="15.75" x14ac:dyDescent="0.25">
      <c r="A230" s="95" t="s">
        <v>316</v>
      </c>
      <c r="B230" s="96"/>
      <c r="C230" s="97"/>
      <c r="D230" s="96"/>
      <c r="E230" s="97"/>
      <c r="F230" s="96">
        <v>5000</v>
      </c>
      <c r="G230" s="96">
        <v>5000</v>
      </c>
    </row>
    <row r="231" spans="1:7" ht="15.75" x14ac:dyDescent="0.25">
      <c r="A231" s="101" t="s">
        <v>317</v>
      </c>
      <c r="B231" s="102"/>
      <c r="C231" s="103"/>
      <c r="D231" s="102"/>
      <c r="E231" s="103"/>
      <c r="F231" s="102"/>
      <c r="G231" s="96"/>
    </row>
    <row r="232" spans="1:7" ht="15.75" x14ac:dyDescent="0.25">
      <c r="A232" s="104" t="s">
        <v>318</v>
      </c>
      <c r="B232" s="105"/>
      <c r="C232" s="106"/>
      <c r="D232" s="105"/>
      <c r="E232" s="106"/>
      <c r="F232" s="107">
        <f>SUM(F220:F231)</f>
        <v>22000</v>
      </c>
      <c r="G232" s="107">
        <f>SUM(G220:G231)</f>
        <v>22000</v>
      </c>
    </row>
    <row r="233" spans="1:7" ht="15.75" x14ac:dyDescent="0.25">
      <c r="A233" s="108"/>
      <c r="B233" s="99"/>
      <c r="C233" s="100"/>
      <c r="D233" s="99"/>
      <c r="E233" s="100"/>
      <c r="F233" s="99"/>
      <c r="G233" s="99"/>
    </row>
    <row r="237" spans="1:7" x14ac:dyDescent="0.25">
      <c r="F237" s="85"/>
      <c r="G237" s="86"/>
    </row>
    <row r="243" spans="1:7" ht="15.75" x14ac:dyDescent="0.25">
      <c r="D243" s="87" t="s">
        <v>297</v>
      </c>
    </row>
    <row r="245" spans="1:7" x14ac:dyDescent="0.25">
      <c r="B245" s="44" t="s">
        <v>298</v>
      </c>
    </row>
    <row r="246" spans="1:7" x14ac:dyDescent="0.25">
      <c r="D246" s="44" t="s">
        <v>299</v>
      </c>
    </row>
    <row r="247" spans="1:7" x14ac:dyDescent="0.25">
      <c r="B247" s="44" t="s">
        <v>1426</v>
      </c>
      <c r="D247" s="75"/>
      <c r="G247" s="138"/>
    </row>
    <row r="248" spans="1:7" x14ac:dyDescent="0.25">
      <c r="G248" s="88" t="s">
        <v>325</v>
      </c>
    </row>
    <row r="250" spans="1:7" ht="15.75" x14ac:dyDescent="0.25">
      <c r="A250" s="89"/>
      <c r="B250" s="90"/>
      <c r="C250" s="91" t="s">
        <v>301</v>
      </c>
      <c r="D250" s="90"/>
      <c r="E250" s="91" t="s">
        <v>302</v>
      </c>
      <c r="F250" s="90"/>
      <c r="G250" s="90"/>
    </row>
    <row r="251" spans="1:7" ht="15.75" x14ac:dyDescent="0.25">
      <c r="A251" s="92" t="s">
        <v>303</v>
      </c>
      <c r="B251" s="93"/>
      <c r="C251" s="94" t="s">
        <v>304</v>
      </c>
      <c r="D251" s="93"/>
      <c r="E251" s="94" t="s">
        <v>305</v>
      </c>
      <c r="F251" s="93"/>
      <c r="G251" s="93"/>
    </row>
    <row r="252" spans="1:7" ht="15.75" x14ac:dyDescent="0.25">
      <c r="A252" s="95"/>
      <c r="B252" s="96"/>
      <c r="C252" s="97"/>
      <c r="D252" s="96"/>
      <c r="E252" s="97"/>
      <c r="F252" s="96"/>
      <c r="G252" s="96"/>
    </row>
    <row r="253" spans="1:7" ht="15.75" x14ac:dyDescent="0.25">
      <c r="A253" s="98" t="s">
        <v>306</v>
      </c>
      <c r="B253" s="99"/>
      <c r="C253" s="100"/>
      <c r="D253" s="99"/>
      <c r="E253" s="100"/>
      <c r="F253" s="99"/>
      <c r="G253" s="99"/>
    </row>
    <row r="254" spans="1:7" ht="15.75" x14ac:dyDescent="0.25">
      <c r="A254" s="95" t="s">
        <v>307</v>
      </c>
      <c r="B254" s="96"/>
      <c r="C254" s="97"/>
      <c r="D254" s="96"/>
      <c r="E254" s="97"/>
      <c r="F254" s="96"/>
      <c r="G254" s="96"/>
    </row>
    <row r="255" spans="1:7" ht="15.75" x14ac:dyDescent="0.25">
      <c r="A255" s="95" t="s">
        <v>308</v>
      </c>
      <c r="B255" s="96"/>
      <c r="C255" s="97"/>
      <c r="D255" s="96"/>
      <c r="E255" s="97"/>
      <c r="F255" s="96">
        <v>5000</v>
      </c>
      <c r="G255" s="96">
        <v>5000</v>
      </c>
    </row>
    <row r="256" spans="1:7" ht="15.75" x14ac:dyDescent="0.25">
      <c r="A256" s="95" t="s">
        <v>309</v>
      </c>
      <c r="B256" s="96"/>
      <c r="C256" s="97"/>
      <c r="D256" s="96"/>
      <c r="E256" s="97"/>
      <c r="F256" s="96"/>
      <c r="G256" s="96"/>
    </row>
    <row r="257" spans="1:7" ht="15.75" x14ac:dyDescent="0.25">
      <c r="A257" s="95" t="s">
        <v>310</v>
      </c>
      <c r="B257" s="96"/>
      <c r="C257" s="97"/>
      <c r="D257" s="96"/>
      <c r="E257" s="97"/>
      <c r="F257" s="96">
        <v>3500</v>
      </c>
      <c r="G257" s="96">
        <v>3500</v>
      </c>
    </row>
    <row r="258" spans="1:7" ht="15.75" x14ac:dyDescent="0.25">
      <c r="A258" s="95" t="s">
        <v>311</v>
      </c>
      <c r="B258" s="96"/>
      <c r="C258" s="97"/>
      <c r="D258" s="96"/>
      <c r="E258" s="97"/>
      <c r="F258" s="96"/>
      <c r="G258" s="96"/>
    </row>
    <row r="259" spans="1:7" ht="15.75" x14ac:dyDescent="0.25">
      <c r="A259" s="98" t="s">
        <v>312</v>
      </c>
      <c r="B259" s="99"/>
      <c r="C259" s="100"/>
      <c r="D259" s="99"/>
      <c r="E259" s="100"/>
      <c r="F259" s="99"/>
      <c r="G259" s="99"/>
    </row>
    <row r="260" spans="1:7" ht="15.75" x14ac:dyDescent="0.25">
      <c r="A260" s="95" t="s">
        <v>313</v>
      </c>
      <c r="B260" s="96"/>
      <c r="C260" s="97"/>
      <c r="D260" s="96"/>
      <c r="E260" s="97"/>
      <c r="F260" s="96"/>
      <c r="G260" s="96"/>
    </row>
    <row r="261" spans="1:7" ht="15.75" x14ac:dyDescent="0.25">
      <c r="A261" s="95" t="s">
        <v>314</v>
      </c>
      <c r="B261" s="96"/>
      <c r="C261" s="97"/>
      <c r="D261" s="96"/>
      <c r="E261" s="97"/>
      <c r="F261" s="96">
        <v>4000</v>
      </c>
      <c r="G261" s="96">
        <v>4000</v>
      </c>
    </row>
    <row r="262" spans="1:7" ht="15.75" x14ac:dyDescent="0.25">
      <c r="A262" s="95" t="s">
        <v>315</v>
      </c>
      <c r="B262" s="96"/>
      <c r="C262" s="97"/>
      <c r="D262" s="96"/>
      <c r="E262" s="97"/>
      <c r="F262" s="96"/>
      <c r="G262" s="96"/>
    </row>
    <row r="263" spans="1:7" ht="15.75" x14ac:dyDescent="0.25">
      <c r="A263" s="95" t="s">
        <v>316</v>
      </c>
      <c r="B263" s="96"/>
      <c r="C263" s="97"/>
      <c r="D263" s="96"/>
      <c r="E263" s="97"/>
      <c r="F263" s="96">
        <v>3000</v>
      </c>
      <c r="G263" s="96">
        <v>3000</v>
      </c>
    </row>
    <row r="264" spans="1:7" ht="15.75" x14ac:dyDescent="0.25">
      <c r="A264" s="101" t="s">
        <v>317</v>
      </c>
      <c r="B264" s="102"/>
      <c r="C264" s="103"/>
      <c r="D264" s="102"/>
      <c r="E264" s="103"/>
      <c r="F264" s="102"/>
      <c r="G264" s="96"/>
    </row>
    <row r="265" spans="1:7" ht="15.75" x14ac:dyDescent="0.25">
      <c r="A265" s="104" t="s">
        <v>318</v>
      </c>
      <c r="B265" s="105"/>
      <c r="C265" s="106"/>
      <c r="D265" s="105"/>
      <c r="E265" s="106"/>
      <c r="F265" s="107">
        <f>SUM(F253:F264)</f>
        <v>15500</v>
      </c>
      <c r="G265" s="107">
        <f>SUM(G253:G264)</f>
        <v>15500</v>
      </c>
    </row>
    <row r="266" spans="1:7" ht="15.75" x14ac:dyDescent="0.25">
      <c r="A266" s="108"/>
      <c r="B266" s="99"/>
      <c r="C266" s="100"/>
      <c r="D266" s="99"/>
      <c r="E266" s="100"/>
      <c r="F266" s="99"/>
      <c r="G266" s="99"/>
    </row>
    <row r="270" spans="1:7" x14ac:dyDescent="0.25">
      <c r="F270" s="85"/>
      <c r="G270" s="86"/>
    </row>
    <row r="276" spans="1:7" ht="15.75" x14ac:dyDescent="0.25">
      <c r="D276" s="87" t="s">
        <v>297</v>
      </c>
    </row>
    <row r="278" spans="1:7" x14ac:dyDescent="0.25">
      <c r="B278" s="44" t="s">
        <v>298</v>
      </c>
    </row>
    <row r="279" spans="1:7" x14ac:dyDescent="0.25">
      <c r="D279" s="44" t="s">
        <v>299</v>
      </c>
    </row>
    <row r="280" spans="1:7" x14ac:dyDescent="0.25">
      <c r="B280" s="44" t="s">
        <v>1426</v>
      </c>
      <c r="D280" s="75"/>
      <c r="G280" s="138"/>
    </row>
    <row r="281" spans="1:7" x14ac:dyDescent="0.25">
      <c r="G281" s="88" t="s">
        <v>326</v>
      </c>
    </row>
    <row r="283" spans="1:7" ht="15.75" x14ac:dyDescent="0.25">
      <c r="A283" s="89"/>
      <c r="B283" s="90"/>
      <c r="C283" s="91" t="s">
        <v>301</v>
      </c>
      <c r="D283" s="90"/>
      <c r="E283" s="91" t="s">
        <v>302</v>
      </c>
      <c r="F283" s="90"/>
      <c r="G283" s="90"/>
    </row>
    <row r="284" spans="1:7" ht="15.75" x14ac:dyDescent="0.25">
      <c r="A284" s="92" t="s">
        <v>303</v>
      </c>
      <c r="B284" s="93"/>
      <c r="C284" s="94" t="s">
        <v>304</v>
      </c>
      <c r="D284" s="93"/>
      <c r="E284" s="94" t="s">
        <v>305</v>
      </c>
      <c r="F284" s="93"/>
      <c r="G284" s="93"/>
    </row>
    <row r="285" spans="1:7" ht="15.75" x14ac:dyDescent="0.25">
      <c r="A285" s="95"/>
      <c r="B285" s="96"/>
      <c r="C285" s="97"/>
      <c r="D285" s="96"/>
      <c r="E285" s="97"/>
      <c r="F285" s="96"/>
      <c r="G285" s="96"/>
    </row>
    <row r="286" spans="1:7" ht="15.75" x14ac:dyDescent="0.25">
      <c r="A286" s="98" t="s">
        <v>306</v>
      </c>
      <c r="B286" s="99"/>
      <c r="C286" s="100"/>
      <c r="D286" s="99"/>
      <c r="E286" s="100"/>
      <c r="F286" s="99"/>
      <c r="G286" s="99"/>
    </row>
    <row r="287" spans="1:7" ht="15.75" x14ac:dyDescent="0.25">
      <c r="A287" s="95" t="s">
        <v>307</v>
      </c>
      <c r="B287" s="96"/>
      <c r="C287" s="97"/>
      <c r="D287" s="96"/>
      <c r="E287" s="97"/>
      <c r="F287" s="96"/>
      <c r="G287" s="96"/>
    </row>
    <row r="288" spans="1:7" ht="15.75" x14ac:dyDescent="0.25">
      <c r="A288" s="95" t="s">
        <v>308</v>
      </c>
      <c r="B288" s="96"/>
      <c r="C288" s="97"/>
      <c r="D288" s="96"/>
      <c r="E288" s="97"/>
      <c r="F288" s="96">
        <v>6000</v>
      </c>
      <c r="G288" s="96">
        <v>6000</v>
      </c>
    </row>
    <row r="289" spans="1:7" ht="15.75" x14ac:dyDescent="0.25">
      <c r="A289" s="95" t="s">
        <v>309</v>
      </c>
      <c r="B289" s="96"/>
      <c r="C289" s="97"/>
      <c r="D289" s="96"/>
      <c r="E289" s="97"/>
      <c r="F289" s="96"/>
      <c r="G289" s="96"/>
    </row>
    <row r="290" spans="1:7" ht="15.75" x14ac:dyDescent="0.25">
      <c r="A290" s="95" t="s">
        <v>310</v>
      </c>
      <c r="B290" s="96"/>
      <c r="C290" s="97"/>
      <c r="D290" s="96"/>
      <c r="E290" s="97"/>
      <c r="F290" s="96">
        <v>4000</v>
      </c>
      <c r="G290" s="96">
        <v>4000</v>
      </c>
    </row>
    <row r="291" spans="1:7" ht="15.75" x14ac:dyDescent="0.25">
      <c r="A291" s="95" t="s">
        <v>311</v>
      </c>
      <c r="B291" s="96"/>
      <c r="C291" s="97"/>
      <c r="D291" s="96"/>
      <c r="E291" s="97"/>
      <c r="F291" s="96"/>
      <c r="G291" s="96"/>
    </row>
    <row r="292" spans="1:7" ht="15.75" x14ac:dyDescent="0.25">
      <c r="A292" s="98" t="s">
        <v>312</v>
      </c>
      <c r="B292" s="99"/>
      <c r="C292" s="100"/>
      <c r="D292" s="99"/>
      <c r="E292" s="100"/>
      <c r="F292" s="99"/>
      <c r="G292" s="99"/>
    </row>
    <row r="293" spans="1:7" ht="15.75" x14ac:dyDescent="0.25">
      <c r="A293" s="95" t="s">
        <v>313</v>
      </c>
      <c r="B293" s="96"/>
      <c r="C293" s="97"/>
      <c r="D293" s="96"/>
      <c r="E293" s="97"/>
      <c r="F293" s="96"/>
      <c r="G293" s="96"/>
    </row>
    <row r="294" spans="1:7" ht="15.75" x14ac:dyDescent="0.25">
      <c r="A294" s="95" t="s">
        <v>314</v>
      </c>
      <c r="B294" s="96"/>
      <c r="C294" s="97"/>
      <c r="D294" s="96"/>
      <c r="E294" s="97"/>
      <c r="F294" s="96">
        <v>5000</v>
      </c>
      <c r="G294" s="96">
        <v>5000</v>
      </c>
    </row>
    <row r="295" spans="1:7" ht="15.75" x14ac:dyDescent="0.25">
      <c r="A295" s="95" t="s">
        <v>315</v>
      </c>
      <c r="B295" s="96"/>
      <c r="C295" s="97"/>
      <c r="D295" s="96"/>
      <c r="E295" s="97"/>
      <c r="F295" s="96"/>
      <c r="G295" s="96"/>
    </row>
    <row r="296" spans="1:7" ht="15.75" x14ac:dyDescent="0.25">
      <c r="A296" s="95" t="s">
        <v>316</v>
      </c>
      <c r="B296" s="96"/>
      <c r="C296" s="97"/>
      <c r="D296" s="96"/>
      <c r="E296" s="97"/>
      <c r="F296" s="96">
        <v>4000</v>
      </c>
      <c r="G296" s="96">
        <v>4000</v>
      </c>
    </row>
    <row r="297" spans="1:7" ht="15.75" x14ac:dyDescent="0.25">
      <c r="A297" s="101" t="s">
        <v>317</v>
      </c>
      <c r="B297" s="102"/>
      <c r="C297" s="103"/>
      <c r="D297" s="102"/>
      <c r="E297" s="103"/>
      <c r="F297" s="102"/>
      <c r="G297" s="96"/>
    </row>
    <row r="298" spans="1:7" ht="15.75" x14ac:dyDescent="0.25">
      <c r="A298" s="104" t="s">
        <v>318</v>
      </c>
      <c r="B298" s="105"/>
      <c r="C298" s="106"/>
      <c r="D298" s="105"/>
      <c r="E298" s="106"/>
      <c r="F298" s="107">
        <f>SUM(F286:F297)</f>
        <v>19000</v>
      </c>
      <c r="G298" s="107">
        <f>SUM(G286:G297)</f>
        <v>19000</v>
      </c>
    </row>
    <row r="299" spans="1:7" ht="15.75" x14ac:dyDescent="0.25">
      <c r="A299" s="108"/>
      <c r="B299" s="99"/>
      <c r="C299" s="100"/>
      <c r="D299" s="99"/>
      <c r="E299" s="100"/>
      <c r="F299" s="99"/>
      <c r="G299" s="99"/>
    </row>
    <row r="303" spans="1:7" x14ac:dyDescent="0.25">
      <c r="F303" s="85"/>
      <c r="G303" s="86"/>
    </row>
    <row r="309" spans="1:7" ht="15.75" x14ac:dyDescent="0.25">
      <c r="D309" s="87" t="s">
        <v>297</v>
      </c>
    </row>
    <row r="311" spans="1:7" x14ac:dyDescent="0.25">
      <c r="B311" s="44" t="s">
        <v>298</v>
      </c>
    </row>
    <row r="312" spans="1:7" x14ac:dyDescent="0.25">
      <c r="D312" s="44" t="s">
        <v>299</v>
      </c>
    </row>
    <row r="313" spans="1:7" x14ac:dyDescent="0.25">
      <c r="B313" s="44" t="s">
        <v>1426</v>
      </c>
      <c r="D313" s="75"/>
      <c r="G313" s="138"/>
    </row>
    <row r="314" spans="1:7" x14ac:dyDescent="0.25">
      <c r="G314" s="88" t="s">
        <v>327</v>
      </c>
    </row>
    <row r="316" spans="1:7" ht="15.75" x14ac:dyDescent="0.25">
      <c r="A316" s="89"/>
      <c r="B316" s="90"/>
      <c r="C316" s="91" t="s">
        <v>301</v>
      </c>
      <c r="D316" s="90"/>
      <c r="E316" s="91" t="s">
        <v>302</v>
      </c>
      <c r="F316" s="90"/>
      <c r="G316" s="90"/>
    </row>
    <row r="317" spans="1:7" ht="15.75" x14ac:dyDescent="0.25">
      <c r="A317" s="92" t="s">
        <v>303</v>
      </c>
      <c r="B317" s="93"/>
      <c r="C317" s="94" t="s">
        <v>304</v>
      </c>
      <c r="D317" s="93"/>
      <c r="E317" s="94" t="s">
        <v>305</v>
      </c>
      <c r="F317" s="93"/>
      <c r="G317" s="93"/>
    </row>
    <row r="318" spans="1:7" ht="15.75" x14ac:dyDescent="0.25">
      <c r="A318" s="95"/>
      <c r="B318" s="96"/>
      <c r="C318" s="97"/>
      <c r="D318" s="96"/>
      <c r="E318" s="97"/>
      <c r="F318" s="96"/>
      <c r="G318" s="96"/>
    </row>
    <row r="319" spans="1:7" ht="15.75" x14ac:dyDescent="0.25">
      <c r="A319" s="98" t="s">
        <v>306</v>
      </c>
      <c r="B319" s="99"/>
      <c r="C319" s="100"/>
      <c r="D319" s="99"/>
      <c r="E319" s="100"/>
      <c r="F319" s="99"/>
      <c r="G319" s="99"/>
    </row>
    <row r="320" spans="1:7" ht="15.75" x14ac:dyDescent="0.25">
      <c r="A320" s="95" t="s">
        <v>307</v>
      </c>
      <c r="B320" s="96"/>
      <c r="C320" s="97"/>
      <c r="D320" s="96"/>
      <c r="E320" s="97"/>
      <c r="F320" s="96"/>
      <c r="G320" s="96"/>
    </row>
    <row r="321" spans="1:7" ht="15.75" x14ac:dyDescent="0.25">
      <c r="A321" s="95" t="s">
        <v>308</v>
      </c>
      <c r="B321" s="96"/>
      <c r="C321" s="97"/>
      <c r="D321" s="96"/>
      <c r="E321" s="97"/>
      <c r="F321" s="96">
        <v>3000</v>
      </c>
      <c r="G321" s="96">
        <v>3000</v>
      </c>
    </row>
    <row r="322" spans="1:7" ht="15.75" x14ac:dyDescent="0.25">
      <c r="A322" s="95" t="s">
        <v>309</v>
      </c>
      <c r="B322" s="96"/>
      <c r="C322" s="97"/>
      <c r="D322" s="96"/>
      <c r="E322" s="97"/>
      <c r="F322" s="96"/>
      <c r="G322" s="96"/>
    </row>
    <row r="323" spans="1:7" ht="15.75" x14ac:dyDescent="0.25">
      <c r="A323" s="95" t="s">
        <v>310</v>
      </c>
      <c r="B323" s="96"/>
      <c r="C323" s="97"/>
      <c r="D323" s="96"/>
      <c r="E323" s="97"/>
      <c r="F323" s="96">
        <v>2500</v>
      </c>
      <c r="G323" s="96">
        <v>2500</v>
      </c>
    </row>
    <row r="324" spans="1:7" ht="15.75" x14ac:dyDescent="0.25">
      <c r="A324" s="95" t="s">
        <v>311</v>
      </c>
      <c r="B324" s="96"/>
      <c r="C324" s="97"/>
      <c r="D324" s="96"/>
      <c r="E324" s="97"/>
      <c r="F324" s="96"/>
      <c r="G324" s="96"/>
    </row>
    <row r="325" spans="1:7" ht="15.75" x14ac:dyDescent="0.25">
      <c r="A325" s="98" t="s">
        <v>312</v>
      </c>
      <c r="B325" s="99"/>
      <c r="C325" s="100"/>
      <c r="D325" s="99"/>
      <c r="E325" s="100"/>
      <c r="F325" s="99"/>
      <c r="G325" s="99"/>
    </row>
    <row r="326" spans="1:7" ht="15.75" x14ac:dyDescent="0.25">
      <c r="A326" s="95" t="s">
        <v>313</v>
      </c>
      <c r="B326" s="96"/>
      <c r="C326" s="97"/>
      <c r="D326" s="96"/>
      <c r="E326" s="97"/>
      <c r="F326" s="96"/>
      <c r="G326" s="96"/>
    </row>
    <row r="327" spans="1:7" ht="15.75" x14ac:dyDescent="0.25">
      <c r="A327" s="95" t="s">
        <v>314</v>
      </c>
      <c r="B327" s="96"/>
      <c r="C327" s="97"/>
      <c r="D327" s="96"/>
      <c r="E327" s="97"/>
      <c r="F327" s="96">
        <v>3000</v>
      </c>
      <c r="G327" s="96">
        <v>3000</v>
      </c>
    </row>
    <row r="328" spans="1:7" ht="15.75" x14ac:dyDescent="0.25">
      <c r="A328" s="95" t="s">
        <v>315</v>
      </c>
      <c r="B328" s="96"/>
      <c r="C328" s="97"/>
      <c r="D328" s="96"/>
      <c r="E328" s="97"/>
      <c r="F328" s="96"/>
      <c r="G328" s="96"/>
    </row>
    <row r="329" spans="1:7" ht="15.75" x14ac:dyDescent="0.25">
      <c r="A329" s="95" t="s">
        <v>316</v>
      </c>
      <c r="B329" s="96"/>
      <c r="C329" s="97"/>
      <c r="D329" s="96"/>
      <c r="E329" s="97"/>
      <c r="F329" s="96">
        <v>2500</v>
      </c>
      <c r="G329" s="96">
        <v>2500</v>
      </c>
    </row>
    <row r="330" spans="1:7" ht="15.75" x14ac:dyDescent="0.25">
      <c r="A330" s="101" t="s">
        <v>317</v>
      </c>
      <c r="B330" s="102"/>
      <c r="C330" s="103"/>
      <c r="D330" s="102"/>
      <c r="E330" s="103"/>
      <c r="F330" s="102"/>
      <c r="G330" s="96"/>
    </row>
    <row r="331" spans="1:7" ht="15.75" x14ac:dyDescent="0.25">
      <c r="A331" s="104" t="s">
        <v>318</v>
      </c>
      <c r="B331" s="105"/>
      <c r="C331" s="106"/>
      <c r="D331" s="105"/>
      <c r="E331" s="106"/>
      <c r="F331" s="107">
        <f>SUM(F319:F330)</f>
        <v>11000</v>
      </c>
      <c r="G331" s="107">
        <f>SUM(G319:G330)</f>
        <v>11000</v>
      </c>
    </row>
    <row r="332" spans="1:7" ht="15.75" x14ac:dyDescent="0.25">
      <c r="A332" s="108"/>
      <c r="B332" s="99"/>
      <c r="C332" s="100"/>
      <c r="D332" s="99"/>
      <c r="E332" s="100"/>
      <c r="F332" s="99"/>
      <c r="G332" s="99"/>
    </row>
    <row r="336" spans="1:7" x14ac:dyDescent="0.25">
      <c r="F336" s="85"/>
      <c r="G336" s="86"/>
    </row>
    <row r="342" spans="1:7" ht="15.75" x14ac:dyDescent="0.25">
      <c r="D342" s="87" t="s">
        <v>297</v>
      </c>
    </row>
    <row r="344" spans="1:7" x14ac:dyDescent="0.25">
      <c r="B344" s="44" t="s">
        <v>298</v>
      </c>
    </row>
    <row r="345" spans="1:7" x14ac:dyDescent="0.25">
      <c r="D345" s="44" t="s">
        <v>299</v>
      </c>
    </row>
    <row r="346" spans="1:7" x14ac:dyDescent="0.25">
      <c r="B346" s="44" t="s">
        <v>1426</v>
      </c>
      <c r="D346" s="75"/>
      <c r="G346" s="138"/>
    </row>
    <row r="347" spans="1:7" x14ac:dyDescent="0.25">
      <c r="G347" s="88" t="s">
        <v>328</v>
      </c>
    </row>
    <row r="349" spans="1:7" ht="15.75" x14ac:dyDescent="0.25">
      <c r="A349" s="89"/>
      <c r="B349" s="90"/>
      <c r="C349" s="91" t="s">
        <v>301</v>
      </c>
      <c r="D349" s="90"/>
      <c r="E349" s="91" t="s">
        <v>302</v>
      </c>
      <c r="F349" s="90"/>
      <c r="G349" s="90"/>
    </row>
    <row r="350" spans="1:7" ht="15.75" x14ac:dyDescent="0.25">
      <c r="A350" s="92" t="s">
        <v>303</v>
      </c>
      <c r="B350" s="93"/>
      <c r="C350" s="94" t="s">
        <v>304</v>
      </c>
      <c r="D350" s="93"/>
      <c r="E350" s="94" t="s">
        <v>305</v>
      </c>
      <c r="F350" s="93"/>
      <c r="G350" s="93"/>
    </row>
    <row r="351" spans="1:7" ht="15.75" x14ac:dyDescent="0.25">
      <c r="A351" s="95"/>
      <c r="B351" s="96"/>
      <c r="C351" s="97"/>
      <c r="D351" s="96"/>
      <c r="E351" s="97"/>
      <c r="F351" s="96"/>
      <c r="G351" s="96"/>
    </row>
    <row r="352" spans="1:7" ht="15.75" x14ac:dyDescent="0.25">
      <c r="A352" s="98" t="s">
        <v>306</v>
      </c>
      <c r="B352" s="99"/>
      <c r="C352" s="100"/>
      <c r="D352" s="99"/>
      <c r="E352" s="100"/>
      <c r="F352" s="99"/>
      <c r="G352" s="99"/>
    </row>
    <row r="353" spans="1:7" ht="15.75" x14ac:dyDescent="0.25">
      <c r="A353" s="95" t="s">
        <v>307</v>
      </c>
      <c r="B353" s="96"/>
      <c r="C353" s="97"/>
      <c r="D353" s="96"/>
      <c r="E353" s="97"/>
      <c r="F353" s="96"/>
      <c r="G353" s="96"/>
    </row>
    <row r="354" spans="1:7" ht="15.75" x14ac:dyDescent="0.25">
      <c r="A354" s="95" t="s">
        <v>308</v>
      </c>
      <c r="B354" s="96"/>
      <c r="C354" s="97"/>
      <c r="D354" s="96"/>
      <c r="E354" s="97"/>
      <c r="F354" s="96">
        <v>3500</v>
      </c>
      <c r="G354" s="96">
        <v>3500</v>
      </c>
    </row>
    <row r="355" spans="1:7" ht="15.75" x14ac:dyDescent="0.25">
      <c r="A355" s="95" t="s">
        <v>309</v>
      </c>
      <c r="B355" s="96"/>
      <c r="C355" s="97"/>
      <c r="D355" s="96"/>
      <c r="E355" s="97"/>
      <c r="F355" s="96"/>
      <c r="G355" s="96"/>
    </row>
    <row r="356" spans="1:7" ht="15.75" x14ac:dyDescent="0.25">
      <c r="A356" s="95" t="s">
        <v>310</v>
      </c>
      <c r="B356" s="96"/>
      <c r="C356" s="97"/>
      <c r="D356" s="96"/>
      <c r="E356" s="97"/>
      <c r="F356" s="96">
        <v>3000</v>
      </c>
      <c r="G356" s="96">
        <v>3000</v>
      </c>
    </row>
    <row r="357" spans="1:7" ht="15.75" x14ac:dyDescent="0.25">
      <c r="A357" s="95" t="s">
        <v>311</v>
      </c>
      <c r="B357" s="96"/>
      <c r="C357" s="97"/>
      <c r="D357" s="96"/>
      <c r="E357" s="97"/>
      <c r="F357" s="96"/>
      <c r="G357" s="96"/>
    </row>
    <row r="358" spans="1:7" ht="15.75" x14ac:dyDescent="0.25">
      <c r="A358" s="98" t="s">
        <v>312</v>
      </c>
      <c r="B358" s="99"/>
      <c r="C358" s="100"/>
      <c r="D358" s="99"/>
      <c r="E358" s="100"/>
      <c r="F358" s="99"/>
      <c r="G358" s="99"/>
    </row>
    <row r="359" spans="1:7" ht="15.75" x14ac:dyDescent="0.25">
      <c r="A359" s="95" t="s">
        <v>313</v>
      </c>
      <c r="B359" s="96"/>
      <c r="C359" s="97"/>
      <c r="D359" s="96"/>
      <c r="E359" s="97"/>
      <c r="F359" s="96"/>
      <c r="G359" s="96"/>
    </row>
    <row r="360" spans="1:7" ht="15.75" x14ac:dyDescent="0.25">
      <c r="A360" s="95" t="s">
        <v>314</v>
      </c>
      <c r="B360" s="96"/>
      <c r="C360" s="97"/>
      <c r="D360" s="96"/>
      <c r="E360" s="97"/>
      <c r="F360" s="96">
        <v>3500</v>
      </c>
      <c r="G360" s="96">
        <v>3500</v>
      </c>
    </row>
    <row r="361" spans="1:7" ht="15.75" x14ac:dyDescent="0.25">
      <c r="A361" s="95" t="s">
        <v>315</v>
      </c>
      <c r="B361" s="96"/>
      <c r="C361" s="97"/>
      <c r="D361" s="96"/>
      <c r="E361" s="97"/>
      <c r="F361" s="96"/>
      <c r="G361" s="96"/>
    </row>
    <row r="362" spans="1:7" ht="15.75" x14ac:dyDescent="0.25">
      <c r="A362" s="95" t="s">
        <v>316</v>
      </c>
      <c r="B362" s="96"/>
      <c r="C362" s="97"/>
      <c r="D362" s="96"/>
      <c r="E362" s="97"/>
      <c r="F362" s="96">
        <v>3000</v>
      </c>
      <c r="G362" s="96">
        <v>3000</v>
      </c>
    </row>
    <row r="363" spans="1:7" ht="15.75" x14ac:dyDescent="0.25">
      <c r="A363" s="101" t="s">
        <v>317</v>
      </c>
      <c r="B363" s="102"/>
      <c r="C363" s="103"/>
      <c r="D363" s="102"/>
      <c r="E363" s="103"/>
      <c r="F363" s="102"/>
      <c r="G363" s="96"/>
    </row>
    <row r="364" spans="1:7" ht="15.75" x14ac:dyDescent="0.25">
      <c r="A364" s="104" t="s">
        <v>318</v>
      </c>
      <c r="B364" s="105"/>
      <c r="C364" s="106"/>
      <c r="D364" s="105"/>
      <c r="E364" s="106"/>
      <c r="F364" s="107">
        <f>SUM(F352:F363)</f>
        <v>13000</v>
      </c>
      <c r="G364" s="107">
        <f>SUM(G352:G363)</f>
        <v>13000</v>
      </c>
    </row>
    <row r="365" spans="1:7" ht="15.75" x14ac:dyDescent="0.25">
      <c r="A365" s="108"/>
      <c r="B365" s="99"/>
      <c r="C365" s="100"/>
      <c r="D365" s="99"/>
      <c r="E365" s="100"/>
      <c r="F365" s="99"/>
      <c r="G365" s="99"/>
    </row>
    <row r="369" spans="1:7" x14ac:dyDescent="0.25">
      <c r="F369" s="85"/>
      <c r="G369" s="86"/>
    </row>
    <row r="375" spans="1:7" ht="15.75" x14ac:dyDescent="0.25">
      <c r="D375" s="87" t="s">
        <v>297</v>
      </c>
    </row>
    <row r="377" spans="1:7" x14ac:dyDescent="0.25">
      <c r="B377" s="44" t="s">
        <v>298</v>
      </c>
    </row>
    <row r="378" spans="1:7" x14ac:dyDescent="0.25">
      <c r="D378" s="44" t="s">
        <v>299</v>
      </c>
    </row>
    <row r="379" spans="1:7" x14ac:dyDescent="0.25">
      <c r="B379" s="44" t="s">
        <v>1426</v>
      </c>
      <c r="D379" s="75"/>
      <c r="G379" s="138"/>
    </row>
    <row r="380" spans="1:7" x14ac:dyDescent="0.25">
      <c r="G380" s="88" t="s">
        <v>329</v>
      </c>
    </row>
    <row r="382" spans="1:7" ht="15.75" x14ac:dyDescent="0.25">
      <c r="A382" s="89"/>
      <c r="B382" s="90"/>
      <c r="C382" s="91" t="s">
        <v>301</v>
      </c>
      <c r="D382" s="90"/>
      <c r="E382" s="91" t="s">
        <v>302</v>
      </c>
      <c r="F382" s="90"/>
      <c r="G382" s="90"/>
    </row>
    <row r="383" spans="1:7" ht="15.75" x14ac:dyDescent="0.25">
      <c r="A383" s="92" t="s">
        <v>303</v>
      </c>
      <c r="B383" s="93"/>
      <c r="C383" s="94" t="s">
        <v>304</v>
      </c>
      <c r="D383" s="93"/>
      <c r="E383" s="94" t="s">
        <v>305</v>
      </c>
      <c r="F383" s="93"/>
      <c r="G383" s="93"/>
    </row>
    <row r="384" spans="1:7" ht="15.75" x14ac:dyDescent="0.25">
      <c r="A384" s="95"/>
      <c r="B384" s="96"/>
      <c r="C384" s="97"/>
      <c r="D384" s="96"/>
      <c r="E384" s="97"/>
      <c r="F384" s="96"/>
      <c r="G384" s="96"/>
    </row>
    <row r="385" spans="1:7" ht="15.75" x14ac:dyDescent="0.25">
      <c r="A385" s="98" t="s">
        <v>306</v>
      </c>
      <c r="B385" s="99"/>
      <c r="C385" s="100"/>
      <c r="D385" s="99"/>
      <c r="E385" s="100"/>
      <c r="F385" s="99"/>
      <c r="G385" s="99"/>
    </row>
    <row r="386" spans="1:7" ht="15.75" x14ac:dyDescent="0.25">
      <c r="A386" s="95" t="s">
        <v>307</v>
      </c>
      <c r="B386" s="96"/>
      <c r="C386" s="97"/>
      <c r="D386" s="96"/>
      <c r="E386" s="97"/>
      <c r="F386" s="96"/>
      <c r="G386" s="96"/>
    </row>
    <row r="387" spans="1:7" ht="15.75" x14ac:dyDescent="0.25">
      <c r="A387" s="95" t="s">
        <v>308</v>
      </c>
      <c r="B387" s="96"/>
      <c r="C387" s="97"/>
      <c r="D387" s="96"/>
      <c r="E387" s="97"/>
      <c r="F387" s="96">
        <v>3500</v>
      </c>
      <c r="G387" s="96">
        <v>3500</v>
      </c>
    </row>
    <row r="388" spans="1:7" ht="15.75" x14ac:dyDescent="0.25">
      <c r="A388" s="95" t="s">
        <v>309</v>
      </c>
      <c r="B388" s="96"/>
      <c r="C388" s="97"/>
      <c r="D388" s="96"/>
      <c r="E388" s="97"/>
      <c r="F388" s="96"/>
      <c r="G388" s="96"/>
    </row>
    <row r="389" spans="1:7" ht="15.75" x14ac:dyDescent="0.25">
      <c r="A389" s="95" t="s">
        <v>310</v>
      </c>
      <c r="B389" s="96"/>
      <c r="C389" s="97"/>
      <c r="D389" s="96"/>
      <c r="E389" s="97"/>
      <c r="F389" s="96">
        <v>2500</v>
      </c>
      <c r="G389" s="96">
        <v>2500</v>
      </c>
    </row>
    <row r="390" spans="1:7" ht="15.75" x14ac:dyDescent="0.25">
      <c r="A390" s="95" t="s">
        <v>311</v>
      </c>
      <c r="B390" s="96"/>
      <c r="C390" s="97"/>
      <c r="D390" s="96"/>
      <c r="E390" s="97"/>
      <c r="F390" s="96"/>
      <c r="G390" s="96"/>
    </row>
    <row r="391" spans="1:7" ht="15.75" x14ac:dyDescent="0.25">
      <c r="A391" s="98" t="s">
        <v>312</v>
      </c>
      <c r="B391" s="99"/>
      <c r="C391" s="100"/>
      <c r="D391" s="99"/>
      <c r="E391" s="100"/>
      <c r="F391" s="99"/>
      <c r="G391" s="99"/>
    </row>
    <row r="392" spans="1:7" ht="15.75" x14ac:dyDescent="0.25">
      <c r="A392" s="95" t="s">
        <v>313</v>
      </c>
      <c r="B392" s="96"/>
      <c r="C392" s="97"/>
      <c r="D392" s="96"/>
      <c r="E392" s="97"/>
      <c r="F392" s="96"/>
      <c r="G392" s="96"/>
    </row>
    <row r="393" spans="1:7" ht="15.75" x14ac:dyDescent="0.25">
      <c r="A393" s="95" t="s">
        <v>314</v>
      </c>
      <c r="B393" s="96"/>
      <c r="C393" s="97"/>
      <c r="D393" s="96"/>
      <c r="E393" s="97"/>
      <c r="F393" s="96">
        <v>3500</v>
      </c>
      <c r="G393" s="96">
        <v>3500</v>
      </c>
    </row>
    <row r="394" spans="1:7" ht="15.75" x14ac:dyDescent="0.25">
      <c r="A394" s="95" t="s">
        <v>315</v>
      </c>
      <c r="B394" s="96"/>
      <c r="C394" s="97"/>
      <c r="D394" s="96"/>
      <c r="E394" s="97"/>
      <c r="F394" s="96"/>
      <c r="G394" s="96"/>
    </row>
    <row r="395" spans="1:7" ht="15.75" x14ac:dyDescent="0.25">
      <c r="A395" s="95" t="s">
        <v>316</v>
      </c>
      <c r="B395" s="96"/>
      <c r="C395" s="97"/>
      <c r="D395" s="96"/>
      <c r="E395" s="97"/>
      <c r="F395" s="96">
        <v>2500</v>
      </c>
      <c r="G395" s="96">
        <v>2500</v>
      </c>
    </row>
    <row r="396" spans="1:7" ht="15.75" x14ac:dyDescent="0.25">
      <c r="A396" s="101" t="s">
        <v>317</v>
      </c>
      <c r="B396" s="102"/>
      <c r="C396" s="103"/>
      <c r="D396" s="102"/>
      <c r="E396" s="103"/>
      <c r="F396" s="102"/>
      <c r="G396" s="96"/>
    </row>
    <row r="397" spans="1:7" ht="15.75" x14ac:dyDescent="0.25">
      <c r="A397" s="104" t="s">
        <v>318</v>
      </c>
      <c r="B397" s="105"/>
      <c r="C397" s="106"/>
      <c r="D397" s="105"/>
      <c r="E397" s="106"/>
      <c r="F397" s="107">
        <f>SUM(F385:F396)</f>
        <v>12000</v>
      </c>
      <c r="G397" s="107">
        <f>SUM(G385:G396)</f>
        <v>12000</v>
      </c>
    </row>
    <row r="398" spans="1:7" ht="15.75" x14ac:dyDescent="0.25">
      <c r="A398" s="108"/>
      <c r="B398" s="99"/>
      <c r="C398" s="100"/>
      <c r="D398" s="99"/>
      <c r="E398" s="100"/>
      <c r="F398" s="99"/>
      <c r="G398" s="99"/>
    </row>
    <row r="402" spans="1:7" x14ac:dyDescent="0.25">
      <c r="F402" s="85"/>
      <c r="G402" s="86"/>
    </row>
    <row r="408" spans="1:7" ht="15.75" x14ac:dyDescent="0.25">
      <c r="D408" s="87" t="s">
        <v>297</v>
      </c>
    </row>
    <row r="410" spans="1:7" x14ac:dyDescent="0.25">
      <c r="B410" s="44" t="s">
        <v>298</v>
      </c>
    </row>
    <row r="411" spans="1:7" x14ac:dyDescent="0.25">
      <c r="D411" s="44" t="s">
        <v>299</v>
      </c>
    </row>
    <row r="412" spans="1:7" x14ac:dyDescent="0.25">
      <c r="B412" s="44" t="s">
        <v>1426</v>
      </c>
      <c r="D412" s="75"/>
      <c r="G412" s="138"/>
    </row>
    <row r="413" spans="1:7" x14ac:dyDescent="0.25">
      <c r="G413" s="88" t="s">
        <v>330</v>
      </c>
    </row>
    <row r="415" spans="1:7" ht="15.75" x14ac:dyDescent="0.25">
      <c r="A415" s="89"/>
      <c r="B415" s="90"/>
      <c r="C415" s="91" t="s">
        <v>301</v>
      </c>
      <c r="D415" s="90"/>
      <c r="E415" s="91" t="s">
        <v>302</v>
      </c>
      <c r="F415" s="90"/>
      <c r="G415" s="90"/>
    </row>
    <row r="416" spans="1:7" ht="15.75" x14ac:dyDescent="0.25">
      <c r="A416" s="92" t="s">
        <v>303</v>
      </c>
      <c r="B416" s="93"/>
      <c r="C416" s="94" t="s">
        <v>304</v>
      </c>
      <c r="D416" s="93"/>
      <c r="E416" s="94" t="s">
        <v>305</v>
      </c>
      <c r="F416" s="93"/>
      <c r="G416" s="93"/>
    </row>
    <row r="417" spans="1:7" ht="15.75" x14ac:dyDescent="0.25">
      <c r="A417" s="95"/>
      <c r="B417" s="96"/>
      <c r="C417" s="97"/>
      <c r="D417" s="96"/>
      <c r="E417" s="97"/>
      <c r="F417" s="96"/>
      <c r="G417" s="96"/>
    </row>
    <row r="418" spans="1:7" ht="15.75" x14ac:dyDescent="0.25">
      <c r="A418" s="98" t="s">
        <v>306</v>
      </c>
      <c r="B418" s="99"/>
      <c r="C418" s="100"/>
      <c r="D418" s="99"/>
      <c r="E418" s="100"/>
      <c r="F418" s="99"/>
      <c r="G418" s="99"/>
    </row>
    <row r="419" spans="1:7" ht="15.75" x14ac:dyDescent="0.25">
      <c r="A419" s="95" t="s">
        <v>307</v>
      </c>
      <c r="B419" s="96"/>
      <c r="C419" s="97"/>
      <c r="D419" s="96"/>
      <c r="E419" s="97"/>
      <c r="F419" s="96"/>
      <c r="G419" s="96"/>
    </row>
    <row r="420" spans="1:7" ht="15.75" x14ac:dyDescent="0.25">
      <c r="A420" s="95" t="s">
        <v>308</v>
      </c>
      <c r="B420" s="96"/>
      <c r="C420" s="97"/>
      <c r="D420" s="96"/>
      <c r="E420" s="97"/>
      <c r="F420" s="96">
        <v>6000</v>
      </c>
      <c r="G420" s="96">
        <v>6000</v>
      </c>
    </row>
    <row r="421" spans="1:7" ht="15.75" x14ac:dyDescent="0.25">
      <c r="A421" s="95" t="s">
        <v>309</v>
      </c>
      <c r="B421" s="96"/>
      <c r="C421" s="97"/>
      <c r="D421" s="96"/>
      <c r="E421" s="97"/>
      <c r="F421" s="96"/>
      <c r="G421" s="96"/>
    </row>
    <row r="422" spans="1:7" ht="15.75" x14ac:dyDescent="0.25">
      <c r="A422" s="95" t="s">
        <v>310</v>
      </c>
      <c r="B422" s="96"/>
      <c r="C422" s="97"/>
      <c r="D422" s="96"/>
      <c r="E422" s="97"/>
      <c r="F422" s="96">
        <v>4500</v>
      </c>
      <c r="G422" s="96">
        <v>4500</v>
      </c>
    </row>
    <row r="423" spans="1:7" ht="15.75" x14ac:dyDescent="0.25">
      <c r="A423" s="95" t="s">
        <v>311</v>
      </c>
      <c r="B423" s="96"/>
      <c r="C423" s="97"/>
      <c r="D423" s="96"/>
      <c r="E423" s="97"/>
      <c r="F423" s="96"/>
      <c r="G423" s="96"/>
    </row>
    <row r="424" spans="1:7" ht="15.75" x14ac:dyDescent="0.25">
      <c r="A424" s="98" t="s">
        <v>312</v>
      </c>
      <c r="B424" s="99"/>
      <c r="C424" s="100"/>
      <c r="D424" s="99"/>
      <c r="E424" s="100"/>
      <c r="F424" s="99"/>
      <c r="G424" s="99"/>
    </row>
    <row r="425" spans="1:7" ht="15.75" x14ac:dyDescent="0.25">
      <c r="A425" s="95" t="s">
        <v>313</v>
      </c>
      <c r="B425" s="96"/>
      <c r="C425" s="97"/>
      <c r="D425" s="96"/>
      <c r="E425" s="97"/>
      <c r="F425" s="96"/>
      <c r="G425" s="96"/>
    </row>
    <row r="426" spans="1:7" ht="15.75" x14ac:dyDescent="0.25">
      <c r="A426" s="95" t="s">
        <v>314</v>
      </c>
      <c r="B426" s="96"/>
      <c r="C426" s="97"/>
      <c r="D426" s="96"/>
      <c r="E426" s="97"/>
      <c r="F426" s="96">
        <v>5000</v>
      </c>
      <c r="G426" s="96">
        <v>5000</v>
      </c>
    </row>
    <row r="427" spans="1:7" ht="15.75" x14ac:dyDescent="0.25">
      <c r="A427" s="95" t="s">
        <v>315</v>
      </c>
      <c r="B427" s="96"/>
      <c r="C427" s="97"/>
      <c r="D427" s="96"/>
      <c r="E427" s="97"/>
      <c r="F427" s="96"/>
      <c r="G427" s="96"/>
    </row>
    <row r="428" spans="1:7" ht="15.75" x14ac:dyDescent="0.25">
      <c r="A428" s="95" t="s">
        <v>316</v>
      </c>
      <c r="B428" s="96"/>
      <c r="C428" s="97"/>
      <c r="D428" s="96"/>
      <c r="E428" s="97"/>
      <c r="F428" s="96">
        <v>4500</v>
      </c>
      <c r="G428" s="96">
        <v>4500</v>
      </c>
    </row>
    <row r="429" spans="1:7" ht="15.75" x14ac:dyDescent="0.25">
      <c r="A429" s="101" t="s">
        <v>317</v>
      </c>
      <c r="B429" s="102"/>
      <c r="C429" s="103"/>
      <c r="D429" s="102"/>
      <c r="E429" s="103"/>
      <c r="F429" s="102"/>
      <c r="G429" s="96"/>
    </row>
    <row r="430" spans="1:7" ht="15.75" x14ac:dyDescent="0.25">
      <c r="A430" s="104" t="s">
        <v>318</v>
      </c>
      <c r="B430" s="105"/>
      <c r="C430" s="106"/>
      <c r="D430" s="105"/>
      <c r="E430" s="106"/>
      <c r="F430" s="107">
        <f>SUM(F418:F429)</f>
        <v>20000</v>
      </c>
      <c r="G430" s="107">
        <f>SUM(G418:G429)</f>
        <v>20000</v>
      </c>
    </row>
    <row r="431" spans="1:7" ht="15.75" x14ac:dyDescent="0.25">
      <c r="A431" s="108"/>
      <c r="B431" s="99"/>
      <c r="C431" s="100"/>
      <c r="D431" s="99"/>
      <c r="E431" s="100"/>
      <c r="F431" s="99"/>
      <c r="G431" s="99"/>
    </row>
  </sheetData>
  <pageMargins left="0.70866141732283472" right="0.70866141732283472" top="1.0236220472440944" bottom="0.86614173228346458" header="0.31496062992125984" footer="0.31496062992125984"/>
  <pageSetup paperSize="9" scale="75" fitToWidth="0" fitToHeight="0" orientation="portrait" verticalDpi="0" r:id="rId1"/>
  <headerFooter alignWithMargins="0"/>
  <rowBreaks count="12" manualBreakCount="12">
    <brk id="38" max="9" man="1"/>
    <brk id="73" max="9" man="1"/>
    <brk id="106" max="9" man="1"/>
    <brk id="139" max="9" man="1"/>
    <brk id="172" max="9" man="1"/>
    <brk id="205" max="9" man="1"/>
    <brk id="238" max="9" man="1"/>
    <brk id="271" max="9" man="1"/>
    <brk id="304" max="9" man="1"/>
    <brk id="337" max="9" man="1"/>
    <brk id="370" max="9" man="1"/>
    <brk id="403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</sheetPr>
  <dimension ref="A1:R49"/>
  <sheetViews>
    <sheetView workbookViewId="0">
      <selection activeCell="L16" sqref="L16"/>
    </sheetView>
  </sheetViews>
  <sheetFormatPr defaultColWidth="9" defaultRowHeight="15" x14ac:dyDescent="0.25"/>
  <cols>
    <col min="1" max="1" width="3.125" style="44" bestFit="1" customWidth="1"/>
    <col min="2" max="2" width="20.75" style="45" bestFit="1" customWidth="1"/>
    <col min="3" max="3" width="27.375" style="45" bestFit="1" customWidth="1"/>
    <col min="4" max="4" width="9" style="44" customWidth="1"/>
    <col min="5" max="5" width="30.875" style="45" customWidth="1"/>
    <col min="6" max="6" width="26.125" style="44" customWidth="1"/>
    <col min="7" max="7" width="12.125" style="46" customWidth="1"/>
    <col min="8" max="8" width="12.25" style="44" customWidth="1"/>
    <col min="9" max="9" width="12.875" style="44" customWidth="1"/>
    <col min="10" max="10" width="13.25" style="44" customWidth="1"/>
    <col min="11" max="18" width="14.125" style="46" customWidth="1"/>
    <col min="19" max="16384" width="9" style="44"/>
  </cols>
  <sheetData>
    <row r="1" spans="1:18" ht="60" x14ac:dyDescent="0.3">
      <c r="A1" s="133" t="s">
        <v>665</v>
      </c>
      <c r="K1" s="193" t="s">
        <v>650</v>
      </c>
      <c r="L1" s="193" t="s">
        <v>653</v>
      </c>
      <c r="M1" s="193" t="s">
        <v>421</v>
      </c>
      <c r="N1" s="193" t="s">
        <v>842</v>
      </c>
      <c r="O1" s="193" t="s">
        <v>843</v>
      </c>
      <c r="P1" s="193" t="s">
        <v>844</v>
      </c>
      <c r="Q1" s="193" t="s">
        <v>651</v>
      </c>
      <c r="R1" s="193" t="s">
        <v>654</v>
      </c>
    </row>
    <row r="2" spans="1:18" x14ac:dyDescent="0.25">
      <c r="B2" s="384" t="s">
        <v>409</v>
      </c>
      <c r="C2" s="384"/>
      <c r="D2" s="384"/>
      <c r="E2" s="384"/>
      <c r="F2" s="384"/>
      <c r="G2" s="384"/>
      <c r="H2" s="384"/>
      <c r="K2" s="194">
        <f>G12</f>
        <v>739510.21000000008</v>
      </c>
      <c r="L2" s="194">
        <f>G38</f>
        <v>119125.57999999999</v>
      </c>
      <c r="M2" s="194">
        <f>G46</f>
        <v>13837</v>
      </c>
      <c r="N2" s="194">
        <f>G47</f>
        <v>13837</v>
      </c>
      <c r="O2" s="194">
        <f>G48</f>
        <v>0</v>
      </c>
      <c r="P2" s="194">
        <v>0</v>
      </c>
      <c r="Q2" s="194">
        <f>G15</f>
        <v>82500</v>
      </c>
      <c r="R2" s="194"/>
    </row>
    <row r="4" spans="1:18" s="45" customFormat="1" ht="30" x14ac:dyDescent="0.25">
      <c r="A4" s="123" t="s">
        <v>0</v>
      </c>
      <c r="B4" s="123" t="s">
        <v>1</v>
      </c>
      <c r="C4" s="123" t="s">
        <v>162</v>
      </c>
      <c r="D4" s="123" t="s">
        <v>68</v>
      </c>
      <c r="E4" s="123" t="s">
        <v>2</v>
      </c>
      <c r="F4" s="123" t="s">
        <v>410</v>
      </c>
      <c r="G4" s="320" t="s">
        <v>4</v>
      </c>
      <c r="H4" s="123" t="s">
        <v>3</v>
      </c>
      <c r="I4" s="44"/>
      <c r="J4" s="44"/>
      <c r="K4" s="46"/>
      <c r="L4" s="46"/>
      <c r="M4" s="46"/>
      <c r="N4" s="46"/>
      <c r="O4" s="46"/>
      <c r="P4" s="46"/>
      <c r="Q4" s="46"/>
      <c r="R4" s="46"/>
    </row>
    <row r="5" spans="1:18" s="45" customFormat="1" x14ac:dyDescent="0.25">
      <c r="A5" s="223">
        <v>1</v>
      </c>
      <c r="B5" s="226" t="s">
        <v>889</v>
      </c>
      <c r="C5" s="223"/>
      <c r="D5" s="223">
        <v>2020</v>
      </c>
      <c r="E5" s="223" t="s">
        <v>918</v>
      </c>
      <c r="F5" s="137" t="s">
        <v>424</v>
      </c>
      <c r="G5" s="321">
        <f>26991.74+108600.75</f>
        <v>135592.49</v>
      </c>
      <c r="H5" s="143" t="s">
        <v>9</v>
      </c>
      <c r="I5" s="44"/>
      <c r="J5" s="44"/>
      <c r="K5" s="46"/>
      <c r="L5" s="46"/>
      <c r="M5" s="46"/>
      <c r="N5" s="46"/>
      <c r="O5" s="46"/>
      <c r="P5" s="46"/>
      <c r="Q5" s="46"/>
      <c r="R5" s="46"/>
    </row>
    <row r="6" spans="1:18" s="45" customFormat="1" x14ac:dyDescent="0.25">
      <c r="A6" s="223">
        <v>2</v>
      </c>
      <c r="B6" s="227" t="s">
        <v>912</v>
      </c>
      <c r="C6" s="223"/>
      <c r="D6" s="223">
        <v>2020</v>
      </c>
      <c r="E6" s="223" t="s">
        <v>918</v>
      </c>
      <c r="F6" s="137" t="s">
        <v>424</v>
      </c>
      <c r="G6" s="321">
        <v>55000</v>
      </c>
      <c r="H6" s="143" t="s">
        <v>9</v>
      </c>
      <c r="I6" s="44"/>
      <c r="J6" s="44"/>
      <c r="K6" s="46"/>
      <c r="L6" s="46"/>
      <c r="M6" s="46"/>
      <c r="N6" s="46"/>
      <c r="O6" s="46"/>
      <c r="P6" s="46"/>
      <c r="Q6" s="46"/>
      <c r="R6" s="46"/>
    </row>
    <row r="7" spans="1:18" s="45" customFormat="1" x14ac:dyDescent="0.25">
      <c r="A7" s="223">
        <v>3</v>
      </c>
      <c r="B7" s="227" t="s">
        <v>913</v>
      </c>
      <c r="C7" s="223"/>
      <c r="D7" s="223">
        <v>2020</v>
      </c>
      <c r="E7" s="223" t="s">
        <v>918</v>
      </c>
      <c r="F7" s="137" t="s">
        <v>424</v>
      </c>
      <c r="G7" s="321">
        <v>88780.7</v>
      </c>
      <c r="H7" s="143" t="s">
        <v>9</v>
      </c>
      <c r="I7" s="44"/>
      <c r="J7" s="44"/>
      <c r="K7" s="46"/>
      <c r="L7" s="46"/>
      <c r="M7" s="46"/>
      <c r="N7" s="46"/>
      <c r="O7" s="46"/>
      <c r="P7" s="46"/>
      <c r="Q7" s="46"/>
      <c r="R7" s="46"/>
    </row>
    <row r="8" spans="1:18" s="45" customFormat="1" x14ac:dyDescent="0.25">
      <c r="A8" s="223">
        <v>4</v>
      </c>
      <c r="B8" s="227" t="s">
        <v>914</v>
      </c>
      <c r="C8" s="223"/>
      <c r="D8" s="223">
        <v>2020</v>
      </c>
      <c r="E8" s="223" t="s">
        <v>918</v>
      </c>
      <c r="F8" s="137" t="s">
        <v>424</v>
      </c>
      <c r="G8" s="321">
        <v>19474.439999999999</v>
      </c>
      <c r="H8" s="143" t="s">
        <v>9</v>
      </c>
      <c r="I8" s="44"/>
      <c r="J8" s="44"/>
      <c r="K8" s="46"/>
      <c r="L8" s="46"/>
      <c r="M8" s="46"/>
      <c r="N8" s="46"/>
      <c r="O8" s="46"/>
      <c r="P8" s="46"/>
      <c r="Q8" s="46"/>
      <c r="R8" s="46"/>
    </row>
    <row r="9" spans="1:18" s="45" customFormat="1" x14ac:dyDescent="0.25">
      <c r="A9" s="223">
        <v>5</v>
      </c>
      <c r="B9" s="227" t="s">
        <v>915</v>
      </c>
      <c r="C9" s="223"/>
      <c r="D9" s="223">
        <v>2020</v>
      </c>
      <c r="E9" s="223" t="s">
        <v>918</v>
      </c>
      <c r="F9" s="137" t="s">
        <v>424</v>
      </c>
      <c r="G9" s="321">
        <f>12860.52+40385.01+33110.53+180610.13+3164.2</f>
        <v>270130.39</v>
      </c>
      <c r="H9" s="143" t="s">
        <v>9</v>
      </c>
      <c r="I9" s="44"/>
      <c r="J9" s="44"/>
      <c r="K9" s="46"/>
      <c r="L9" s="46"/>
      <c r="M9" s="46"/>
      <c r="N9" s="46"/>
      <c r="O9" s="46"/>
      <c r="P9" s="46"/>
      <c r="Q9" s="46"/>
      <c r="R9" s="46"/>
    </row>
    <row r="10" spans="1:18" s="45" customFormat="1" x14ac:dyDescent="0.25">
      <c r="A10" s="223">
        <v>6</v>
      </c>
      <c r="B10" s="227" t="s">
        <v>916</v>
      </c>
      <c r="C10" s="223"/>
      <c r="D10" s="223">
        <v>2020</v>
      </c>
      <c r="E10" s="223" t="s">
        <v>918</v>
      </c>
      <c r="F10" s="137" t="s">
        <v>424</v>
      </c>
      <c r="G10" s="321">
        <f>15060.13+22161+37221.13+5193.42+12187.35+17380.77</f>
        <v>109203.8</v>
      </c>
      <c r="H10" s="143" t="s">
        <v>9</v>
      </c>
      <c r="I10" s="44"/>
      <c r="J10" s="44"/>
      <c r="K10" s="46"/>
      <c r="L10" s="46"/>
      <c r="M10" s="46"/>
      <c r="N10" s="46"/>
      <c r="O10" s="46"/>
      <c r="P10" s="46"/>
      <c r="Q10" s="46"/>
      <c r="R10" s="46"/>
    </row>
    <row r="11" spans="1:18" s="45" customFormat="1" x14ac:dyDescent="0.25">
      <c r="A11" s="223">
        <v>7</v>
      </c>
      <c r="B11" s="227" t="s">
        <v>917</v>
      </c>
      <c r="C11" s="223"/>
      <c r="D11" s="223">
        <v>2020</v>
      </c>
      <c r="E11" s="223" t="s">
        <v>918</v>
      </c>
      <c r="F11" s="137" t="s">
        <v>424</v>
      </c>
      <c r="G11" s="321">
        <f>3449.62+10026.71+40264.12+1271.17+499.33+2855.84+1603.58+1358.02</f>
        <v>61328.389999999992</v>
      </c>
      <c r="H11" s="143" t="s">
        <v>9</v>
      </c>
      <c r="I11" s="44"/>
      <c r="J11" s="44"/>
      <c r="K11" s="46"/>
      <c r="L11" s="46"/>
      <c r="M11" s="46"/>
      <c r="N11" s="46"/>
      <c r="O11" s="46"/>
      <c r="P11" s="46"/>
      <c r="Q11" s="46"/>
      <c r="R11" s="46"/>
    </row>
    <row r="12" spans="1:18" x14ac:dyDescent="0.25">
      <c r="A12" s="137"/>
      <c r="B12" s="385" t="s">
        <v>411</v>
      </c>
      <c r="C12" s="385"/>
      <c r="D12" s="385"/>
      <c r="E12" s="385"/>
      <c r="F12" s="385"/>
      <c r="G12" s="151">
        <f>SUM(G5:G11)</f>
        <v>739510.21000000008</v>
      </c>
      <c r="H12" s="143"/>
    </row>
    <row r="13" spans="1:18" x14ac:dyDescent="0.25">
      <c r="A13" s="143">
        <v>8</v>
      </c>
      <c r="B13" s="367" t="s">
        <v>887</v>
      </c>
      <c r="C13" s="223"/>
      <c r="D13" s="223">
        <v>2020</v>
      </c>
      <c r="E13" s="223" t="s">
        <v>918</v>
      </c>
      <c r="F13" s="137" t="s">
        <v>424</v>
      </c>
      <c r="G13" s="321">
        <v>33000</v>
      </c>
      <c r="H13" s="143" t="s">
        <v>9</v>
      </c>
    </row>
    <row r="14" spans="1:18" ht="30" x14ac:dyDescent="0.25">
      <c r="A14" s="143">
        <v>9</v>
      </c>
      <c r="B14" s="367" t="s">
        <v>888</v>
      </c>
      <c r="C14" s="223"/>
      <c r="D14" s="223">
        <v>2020</v>
      </c>
      <c r="E14" s="223" t="s">
        <v>918</v>
      </c>
      <c r="F14" s="137" t="s">
        <v>424</v>
      </c>
      <c r="G14" s="321">
        <v>49500</v>
      </c>
      <c r="H14" s="143" t="s">
        <v>9</v>
      </c>
    </row>
    <row r="15" spans="1:18" x14ac:dyDescent="0.25">
      <c r="A15" s="48"/>
      <c r="B15" s="359"/>
      <c r="C15" s="386" t="s">
        <v>605</v>
      </c>
      <c r="D15" s="386"/>
      <c r="E15" s="386"/>
      <c r="F15" s="386"/>
      <c r="G15" s="6">
        <f>SUM(G13:G14)</f>
        <v>82500</v>
      </c>
      <c r="H15" s="48"/>
    </row>
    <row r="16" spans="1:18" ht="30" x14ac:dyDescent="0.25">
      <c r="A16" s="143">
        <v>10</v>
      </c>
      <c r="B16" s="367" t="s">
        <v>890</v>
      </c>
      <c r="C16" s="220"/>
      <c r="D16" s="368">
        <v>2020</v>
      </c>
      <c r="E16" s="223" t="s">
        <v>918</v>
      </c>
      <c r="F16" s="137" t="s">
        <v>424</v>
      </c>
      <c r="G16" s="224">
        <v>688.88</v>
      </c>
      <c r="H16" s="143" t="s">
        <v>9</v>
      </c>
    </row>
    <row r="17" spans="1:8" ht="105" x14ac:dyDescent="0.25">
      <c r="A17" s="143">
        <v>11</v>
      </c>
      <c r="B17" s="367" t="s">
        <v>891</v>
      </c>
      <c r="C17" s="220"/>
      <c r="D17" s="368">
        <v>2020</v>
      </c>
      <c r="E17" s="223" t="s">
        <v>918</v>
      </c>
      <c r="F17" s="137" t="s">
        <v>424</v>
      </c>
      <c r="G17" s="224">
        <v>319.8</v>
      </c>
      <c r="H17" s="143" t="s">
        <v>9</v>
      </c>
    </row>
    <row r="18" spans="1:8" x14ac:dyDescent="0.25">
      <c r="A18" s="143">
        <v>12</v>
      </c>
      <c r="B18" s="219" t="s">
        <v>892</v>
      </c>
      <c r="C18" s="220"/>
      <c r="D18" s="368">
        <v>2020</v>
      </c>
      <c r="E18" s="223" t="s">
        <v>918</v>
      </c>
      <c r="F18" s="137" t="s">
        <v>424</v>
      </c>
      <c r="G18" s="224">
        <v>688.8</v>
      </c>
      <c r="H18" s="143" t="s">
        <v>9</v>
      </c>
    </row>
    <row r="19" spans="1:8" ht="30" x14ac:dyDescent="0.25">
      <c r="A19" s="143">
        <v>13</v>
      </c>
      <c r="B19" s="219" t="s">
        <v>893</v>
      </c>
      <c r="C19" s="220"/>
      <c r="D19" s="368">
        <v>2020</v>
      </c>
      <c r="E19" s="223" t="s">
        <v>918</v>
      </c>
      <c r="F19" s="137" t="s">
        <v>424</v>
      </c>
      <c r="G19" s="224">
        <v>1845</v>
      </c>
      <c r="H19" s="143" t="s">
        <v>9</v>
      </c>
    </row>
    <row r="20" spans="1:8" ht="45" x14ac:dyDescent="0.25">
      <c r="A20" s="143">
        <v>14</v>
      </c>
      <c r="B20" s="219" t="s">
        <v>894</v>
      </c>
      <c r="C20" s="220"/>
      <c r="D20" s="368">
        <v>2020</v>
      </c>
      <c r="E20" s="223" t="s">
        <v>918</v>
      </c>
      <c r="F20" s="137" t="s">
        <v>424</v>
      </c>
      <c r="G20" s="224">
        <v>2214</v>
      </c>
      <c r="H20" s="143" t="s">
        <v>9</v>
      </c>
    </row>
    <row r="21" spans="1:8" ht="30" x14ac:dyDescent="0.25">
      <c r="A21" s="143">
        <v>15</v>
      </c>
      <c r="B21" s="219" t="s">
        <v>895</v>
      </c>
      <c r="C21" s="220"/>
      <c r="D21" s="368">
        <v>2020</v>
      </c>
      <c r="E21" s="223" t="s">
        <v>918</v>
      </c>
      <c r="F21" s="137" t="s">
        <v>424</v>
      </c>
      <c r="G21" s="224">
        <v>5535</v>
      </c>
      <c r="H21" s="143" t="s">
        <v>9</v>
      </c>
    </row>
    <row r="22" spans="1:8" x14ac:dyDescent="0.25">
      <c r="A22" s="143">
        <v>16</v>
      </c>
      <c r="B22" s="219" t="s">
        <v>896</v>
      </c>
      <c r="C22" s="220"/>
      <c r="D22" s="368">
        <v>2020</v>
      </c>
      <c r="E22" s="223" t="s">
        <v>918</v>
      </c>
      <c r="F22" s="137" t="s">
        <v>424</v>
      </c>
      <c r="G22" s="224">
        <v>3690</v>
      </c>
      <c r="H22" s="143" t="s">
        <v>9</v>
      </c>
    </row>
    <row r="23" spans="1:8" ht="30" x14ac:dyDescent="0.25">
      <c r="A23" s="143">
        <v>17</v>
      </c>
      <c r="B23" s="219" t="s">
        <v>897</v>
      </c>
      <c r="C23" s="220"/>
      <c r="D23" s="368">
        <v>2020</v>
      </c>
      <c r="E23" s="223" t="s">
        <v>918</v>
      </c>
      <c r="F23" s="137" t="s">
        <v>424</v>
      </c>
      <c r="G23" s="224">
        <v>2214</v>
      </c>
      <c r="H23" s="143" t="s">
        <v>9</v>
      </c>
    </row>
    <row r="24" spans="1:8" x14ac:dyDescent="0.25">
      <c r="A24" s="143">
        <v>18</v>
      </c>
      <c r="B24" s="219" t="s">
        <v>898</v>
      </c>
      <c r="C24" s="220"/>
      <c r="D24" s="368">
        <v>2020</v>
      </c>
      <c r="E24" s="223" t="s">
        <v>918</v>
      </c>
      <c r="F24" s="137" t="s">
        <v>424</v>
      </c>
      <c r="G24" s="224">
        <v>1230</v>
      </c>
      <c r="H24" s="143" t="s">
        <v>9</v>
      </c>
    </row>
    <row r="25" spans="1:8" x14ac:dyDescent="0.25">
      <c r="A25" s="143">
        <v>19</v>
      </c>
      <c r="B25" s="219" t="s">
        <v>899</v>
      </c>
      <c r="C25" s="220"/>
      <c r="D25" s="368">
        <v>2020</v>
      </c>
      <c r="E25" s="223" t="s">
        <v>918</v>
      </c>
      <c r="F25" s="137" t="s">
        <v>424</v>
      </c>
      <c r="G25" s="224">
        <v>1230</v>
      </c>
      <c r="H25" s="143" t="s">
        <v>9</v>
      </c>
    </row>
    <row r="26" spans="1:8" ht="30" x14ac:dyDescent="0.25">
      <c r="A26" s="143">
        <v>20</v>
      </c>
      <c r="B26" s="219" t="s">
        <v>900</v>
      </c>
      <c r="C26" s="220"/>
      <c r="D26" s="368">
        <v>2020</v>
      </c>
      <c r="E26" s="223" t="s">
        <v>918</v>
      </c>
      <c r="F26" s="137" t="s">
        <v>424</v>
      </c>
      <c r="G26" s="224">
        <v>3075</v>
      </c>
      <c r="H26" s="143" t="s">
        <v>9</v>
      </c>
    </row>
    <row r="27" spans="1:8" ht="30" x14ac:dyDescent="0.25">
      <c r="A27" s="143">
        <v>21</v>
      </c>
      <c r="B27" s="225" t="s">
        <v>901</v>
      </c>
      <c r="C27" s="220"/>
      <c r="D27" s="368">
        <v>2020</v>
      </c>
      <c r="E27" s="223" t="s">
        <v>918</v>
      </c>
      <c r="F27" s="137" t="s">
        <v>424</v>
      </c>
      <c r="G27" s="224">
        <v>18450</v>
      </c>
      <c r="H27" s="143" t="s">
        <v>9</v>
      </c>
    </row>
    <row r="28" spans="1:8" ht="30" x14ac:dyDescent="0.25">
      <c r="A28" s="143">
        <v>22</v>
      </c>
      <c r="B28" s="225" t="s">
        <v>901</v>
      </c>
      <c r="C28" s="220"/>
      <c r="D28" s="368">
        <v>2020</v>
      </c>
      <c r="E28" s="223" t="s">
        <v>918</v>
      </c>
      <c r="F28" s="137" t="s">
        <v>424</v>
      </c>
      <c r="G28" s="224">
        <v>18450</v>
      </c>
      <c r="H28" s="143" t="s">
        <v>9</v>
      </c>
    </row>
    <row r="29" spans="1:8" ht="30" x14ac:dyDescent="0.25">
      <c r="A29" s="143">
        <v>23</v>
      </c>
      <c r="B29" s="219" t="s">
        <v>902</v>
      </c>
      <c r="C29" s="220"/>
      <c r="D29" s="368">
        <v>2020</v>
      </c>
      <c r="E29" s="223" t="s">
        <v>918</v>
      </c>
      <c r="F29" s="137" t="s">
        <v>424</v>
      </c>
      <c r="G29" s="224">
        <v>18450</v>
      </c>
      <c r="H29" s="143" t="s">
        <v>9</v>
      </c>
    </row>
    <row r="30" spans="1:8" ht="30" x14ac:dyDescent="0.25">
      <c r="A30" s="143">
        <v>24</v>
      </c>
      <c r="B30" s="219" t="s">
        <v>902</v>
      </c>
      <c r="C30" s="220"/>
      <c r="D30" s="368">
        <v>2020</v>
      </c>
      <c r="E30" s="223" t="s">
        <v>918</v>
      </c>
      <c r="F30" s="137" t="s">
        <v>424</v>
      </c>
      <c r="G30" s="224">
        <v>9225</v>
      </c>
      <c r="H30" s="143" t="s">
        <v>9</v>
      </c>
    </row>
    <row r="31" spans="1:8" ht="30" x14ac:dyDescent="0.25">
      <c r="A31" s="143">
        <v>25</v>
      </c>
      <c r="B31" s="219" t="s">
        <v>903</v>
      </c>
      <c r="C31" s="220"/>
      <c r="D31" s="368">
        <v>2020</v>
      </c>
      <c r="E31" s="223" t="s">
        <v>918</v>
      </c>
      <c r="F31" s="137" t="s">
        <v>424</v>
      </c>
      <c r="G31" s="224">
        <v>5904</v>
      </c>
      <c r="H31" s="143" t="s">
        <v>9</v>
      </c>
    </row>
    <row r="32" spans="1:8" ht="60" x14ac:dyDescent="0.25">
      <c r="A32" s="143">
        <v>26</v>
      </c>
      <c r="B32" s="219" t="s">
        <v>904</v>
      </c>
      <c r="C32" s="220"/>
      <c r="D32" s="368">
        <v>2020</v>
      </c>
      <c r="E32" s="223" t="s">
        <v>918</v>
      </c>
      <c r="F32" s="137" t="s">
        <v>424</v>
      </c>
      <c r="G32" s="224">
        <v>17220</v>
      </c>
      <c r="H32" s="143" t="s">
        <v>9</v>
      </c>
    </row>
    <row r="33" spans="1:10" x14ac:dyDescent="0.25">
      <c r="A33" s="143">
        <v>27</v>
      </c>
      <c r="B33" s="219" t="s">
        <v>905</v>
      </c>
      <c r="C33" s="220"/>
      <c r="D33" s="368">
        <v>2020</v>
      </c>
      <c r="E33" s="223" t="s">
        <v>918</v>
      </c>
      <c r="F33" s="137" t="s">
        <v>424</v>
      </c>
      <c r="G33" s="224">
        <v>7134</v>
      </c>
      <c r="H33" s="143" t="s">
        <v>9</v>
      </c>
    </row>
    <row r="34" spans="1:10" x14ac:dyDescent="0.25">
      <c r="A34" s="143">
        <v>28</v>
      </c>
      <c r="B34" s="219" t="s">
        <v>906</v>
      </c>
      <c r="C34" s="220"/>
      <c r="D34" s="368">
        <v>2020</v>
      </c>
      <c r="E34" s="223" t="s">
        <v>918</v>
      </c>
      <c r="F34" s="137" t="s">
        <v>424</v>
      </c>
      <c r="G34" s="224">
        <v>984</v>
      </c>
      <c r="H34" s="143" t="s">
        <v>9</v>
      </c>
    </row>
    <row r="35" spans="1:10" x14ac:dyDescent="0.25">
      <c r="A35" s="143">
        <v>29</v>
      </c>
      <c r="B35" s="219" t="s">
        <v>907</v>
      </c>
      <c r="C35" s="220"/>
      <c r="D35" s="368">
        <v>2020</v>
      </c>
      <c r="E35" s="223" t="s">
        <v>918</v>
      </c>
      <c r="F35" s="137" t="s">
        <v>424</v>
      </c>
      <c r="G35" s="224">
        <v>221.4</v>
      </c>
      <c r="H35" s="143" t="s">
        <v>9</v>
      </c>
    </row>
    <row r="36" spans="1:10" x14ac:dyDescent="0.25">
      <c r="A36" s="143">
        <v>30</v>
      </c>
      <c r="B36" s="219" t="s">
        <v>908</v>
      </c>
      <c r="C36" s="220"/>
      <c r="D36" s="368">
        <v>2020</v>
      </c>
      <c r="E36" s="223" t="s">
        <v>918</v>
      </c>
      <c r="F36" s="137" t="s">
        <v>424</v>
      </c>
      <c r="G36" s="224">
        <v>159.9</v>
      </c>
      <c r="H36" s="143" t="s">
        <v>9</v>
      </c>
    </row>
    <row r="37" spans="1:10" x14ac:dyDescent="0.25">
      <c r="A37" s="143">
        <v>31</v>
      </c>
      <c r="B37" s="219" t="s">
        <v>909</v>
      </c>
      <c r="C37" s="220"/>
      <c r="D37" s="368">
        <v>2020</v>
      </c>
      <c r="E37" s="223" t="s">
        <v>918</v>
      </c>
      <c r="F37" s="137" t="s">
        <v>424</v>
      </c>
      <c r="G37" s="224">
        <v>196.8</v>
      </c>
      <c r="H37" s="143" t="s">
        <v>9</v>
      </c>
    </row>
    <row r="38" spans="1:10" x14ac:dyDescent="0.25">
      <c r="A38" s="48"/>
      <c r="B38" s="386" t="s">
        <v>420</v>
      </c>
      <c r="C38" s="386"/>
      <c r="D38" s="386"/>
      <c r="E38" s="386"/>
      <c r="F38" s="386"/>
      <c r="G38" s="6">
        <f>SUM(G16:G37)</f>
        <v>119125.57999999999</v>
      </c>
      <c r="H38" s="48"/>
    </row>
    <row r="39" spans="1:10" ht="15.75" x14ac:dyDescent="0.25">
      <c r="A39" s="387" t="s">
        <v>32</v>
      </c>
      <c r="B39" s="387"/>
      <c r="C39" s="387"/>
      <c r="D39" s="387"/>
      <c r="E39" s="387"/>
      <c r="F39" s="387"/>
      <c r="G39" s="322">
        <f>SUM(G38,G15,G12)</f>
        <v>941135.79</v>
      </c>
      <c r="H39" s="48"/>
    </row>
    <row r="40" spans="1:10" x14ac:dyDescent="0.25">
      <c r="B40" s="384" t="s">
        <v>421</v>
      </c>
      <c r="C40" s="384"/>
      <c r="D40" s="384"/>
      <c r="E40" s="384"/>
      <c r="F40" s="384"/>
      <c r="G40" s="384"/>
      <c r="H40" s="384"/>
    </row>
    <row r="42" spans="1:10" ht="30" x14ac:dyDescent="0.25">
      <c r="A42" s="123" t="s">
        <v>0</v>
      </c>
      <c r="B42" s="123" t="s">
        <v>1</v>
      </c>
      <c r="C42" s="123" t="s">
        <v>162</v>
      </c>
      <c r="D42" s="123" t="s">
        <v>68</v>
      </c>
      <c r="E42" s="123" t="s">
        <v>2</v>
      </c>
      <c r="F42" s="123" t="s">
        <v>410</v>
      </c>
      <c r="G42" s="320" t="s">
        <v>4</v>
      </c>
      <c r="H42" s="123" t="s">
        <v>3</v>
      </c>
      <c r="I42" s="213" t="s">
        <v>405</v>
      </c>
      <c r="J42" s="44" t="s">
        <v>656</v>
      </c>
    </row>
    <row r="43" spans="1:10" x14ac:dyDescent="0.25">
      <c r="A43" s="223">
        <v>32</v>
      </c>
      <c r="B43" s="219" t="s">
        <v>542</v>
      </c>
      <c r="C43" s="220"/>
      <c r="D43" s="368">
        <v>2020</v>
      </c>
      <c r="E43" s="223" t="s">
        <v>918</v>
      </c>
      <c r="F43" s="137" t="s">
        <v>424</v>
      </c>
      <c r="G43" s="221">
        <v>4920</v>
      </c>
      <c r="H43" s="137" t="s">
        <v>919</v>
      </c>
      <c r="I43" s="44" t="s">
        <v>403</v>
      </c>
      <c r="J43" s="44" t="s">
        <v>657</v>
      </c>
    </row>
    <row r="44" spans="1:10" ht="75" x14ac:dyDescent="0.25">
      <c r="A44" s="223">
        <v>33</v>
      </c>
      <c r="B44" s="219" t="s">
        <v>910</v>
      </c>
      <c r="C44" s="220"/>
      <c r="D44" s="368">
        <v>2020</v>
      </c>
      <c r="E44" s="223" t="s">
        <v>918</v>
      </c>
      <c r="F44" s="137" t="s">
        <v>424</v>
      </c>
      <c r="G44" s="221">
        <v>553</v>
      </c>
      <c r="H44" s="137" t="s">
        <v>919</v>
      </c>
      <c r="I44" s="44" t="s">
        <v>403</v>
      </c>
      <c r="J44" s="44" t="s">
        <v>655</v>
      </c>
    </row>
    <row r="45" spans="1:10" x14ac:dyDescent="0.25">
      <c r="A45" s="223">
        <v>34</v>
      </c>
      <c r="B45" s="367" t="s">
        <v>911</v>
      </c>
      <c r="C45" s="220"/>
      <c r="D45" s="368">
        <v>2020</v>
      </c>
      <c r="E45" s="223" t="s">
        <v>918</v>
      </c>
      <c r="F45" s="137" t="s">
        <v>424</v>
      </c>
      <c r="G45" s="222">
        <v>8364</v>
      </c>
      <c r="H45" s="137" t="s">
        <v>919</v>
      </c>
      <c r="I45" s="44" t="s">
        <v>403</v>
      </c>
    </row>
    <row r="46" spans="1:10" ht="15.75" x14ac:dyDescent="0.25">
      <c r="A46" s="8"/>
      <c r="B46" s="383" t="s">
        <v>32</v>
      </c>
      <c r="C46" s="383"/>
      <c r="D46" s="383"/>
      <c r="E46" s="383"/>
      <c r="F46" s="383"/>
      <c r="G46" s="192">
        <f>SUM(G43:G45)</f>
        <v>13837</v>
      </c>
      <c r="H46" s="8"/>
    </row>
    <row r="47" spans="1:10" ht="15.75" x14ac:dyDescent="0.25">
      <c r="A47" s="13"/>
      <c r="B47" s="15"/>
      <c r="C47" s="15"/>
      <c r="D47" s="15"/>
      <c r="E47" s="191"/>
      <c r="F47" s="15" t="s">
        <v>406</v>
      </c>
      <c r="G47" s="16">
        <v>13837</v>
      </c>
      <c r="H47" s="13"/>
    </row>
    <row r="48" spans="1:10" ht="15.75" x14ac:dyDescent="0.25">
      <c r="B48" s="5"/>
      <c r="C48" s="5"/>
      <c r="D48" s="5"/>
      <c r="E48" s="152"/>
      <c r="F48" s="5" t="s">
        <v>407</v>
      </c>
      <c r="G48" s="10">
        <v>0</v>
      </c>
    </row>
    <row r="49" spans="2:7" ht="30" x14ac:dyDescent="0.25">
      <c r="B49" s="45" t="s">
        <v>666</v>
      </c>
      <c r="F49" s="50" t="s">
        <v>408</v>
      </c>
      <c r="G49" s="49">
        <v>0</v>
      </c>
    </row>
  </sheetData>
  <mergeCells count="7">
    <mergeCell ref="B46:F46"/>
    <mergeCell ref="B2:H2"/>
    <mergeCell ref="B12:F12"/>
    <mergeCell ref="C15:F15"/>
    <mergeCell ref="B38:F38"/>
    <mergeCell ref="A39:F39"/>
    <mergeCell ref="B40:H40"/>
  </mergeCells>
  <pageMargins left="0.7" right="0.7" top="0.75" bottom="0.75" header="0.3" footer="0.3"/>
  <pageSetup paperSize="9" scale="56" orientation="portrait" verticalDpi="0" r:id="rId1"/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/>
  </sheetPr>
  <dimension ref="A1:R40"/>
  <sheetViews>
    <sheetView topLeftCell="A10" workbookViewId="0">
      <selection activeCell="A26" sqref="A26:A36"/>
    </sheetView>
  </sheetViews>
  <sheetFormatPr defaultColWidth="9" defaultRowHeight="15" x14ac:dyDescent="0.25"/>
  <cols>
    <col min="1" max="1" width="4.375" style="44" bestFit="1" customWidth="1"/>
    <col min="2" max="2" width="20.75" style="45" bestFit="1" customWidth="1"/>
    <col min="3" max="3" width="27.375" style="45" bestFit="1" customWidth="1"/>
    <col min="4" max="4" width="9" style="44" customWidth="1"/>
    <col min="5" max="5" width="30.875" style="44" customWidth="1"/>
    <col min="6" max="6" width="26.125" style="44" customWidth="1"/>
    <col min="7" max="7" width="12.125" style="46" customWidth="1"/>
    <col min="8" max="8" width="12.25" style="44" customWidth="1"/>
    <col min="9" max="9" width="12.875" style="44" customWidth="1"/>
    <col min="10" max="10" width="13.875" style="44" customWidth="1"/>
    <col min="11" max="18" width="14.125" style="46" customWidth="1"/>
    <col min="19" max="16384" width="9" style="44"/>
  </cols>
  <sheetData>
    <row r="1" spans="1:18" ht="60" x14ac:dyDescent="0.3">
      <c r="A1" s="133" t="s">
        <v>665</v>
      </c>
      <c r="K1" s="193" t="s">
        <v>650</v>
      </c>
      <c r="L1" s="193" t="s">
        <v>653</v>
      </c>
      <c r="M1" s="193" t="s">
        <v>421</v>
      </c>
      <c r="N1" s="193" t="s">
        <v>842</v>
      </c>
      <c r="O1" s="193" t="s">
        <v>843</v>
      </c>
      <c r="P1" s="193" t="s">
        <v>844</v>
      </c>
      <c r="Q1" s="193" t="s">
        <v>651</v>
      </c>
      <c r="R1" s="193" t="s">
        <v>654</v>
      </c>
    </row>
    <row r="2" spans="1:18" x14ac:dyDescent="0.25">
      <c r="B2" s="384" t="s">
        <v>409</v>
      </c>
      <c r="C2" s="384"/>
      <c r="D2" s="384"/>
      <c r="E2" s="384"/>
      <c r="F2" s="384"/>
      <c r="G2" s="384"/>
      <c r="H2" s="384"/>
      <c r="K2" s="194"/>
      <c r="L2" s="194">
        <f>G20</f>
        <v>23814.75</v>
      </c>
      <c r="M2" s="194">
        <f>G37</f>
        <v>32271.3</v>
      </c>
      <c r="N2" s="194">
        <f>G38</f>
        <v>8168.3099999999995</v>
      </c>
      <c r="O2" s="194">
        <f>G39</f>
        <v>24102.989999999998</v>
      </c>
      <c r="P2" s="194">
        <v>0</v>
      </c>
      <c r="Q2" s="194"/>
      <c r="R2" s="194">
        <f>G12</f>
        <v>666084.82000000007</v>
      </c>
    </row>
    <row r="4" spans="1:18" s="45" customFormat="1" ht="30" x14ac:dyDescent="0.25">
      <c r="A4" s="323" t="s">
        <v>0</v>
      </c>
      <c r="B4" s="323" t="s">
        <v>1</v>
      </c>
      <c r="C4" s="323" t="s">
        <v>162</v>
      </c>
      <c r="D4" s="323" t="s">
        <v>68</v>
      </c>
      <c r="E4" s="323" t="s">
        <v>2</v>
      </c>
      <c r="F4" s="323" t="s">
        <v>410</v>
      </c>
      <c r="G4" s="324" t="s">
        <v>4</v>
      </c>
      <c r="H4" s="323" t="s">
        <v>3</v>
      </c>
      <c r="I4" s="44"/>
      <c r="J4" s="44"/>
      <c r="K4" s="46"/>
      <c r="L4" s="46"/>
      <c r="M4" s="46"/>
      <c r="N4" s="46"/>
      <c r="O4" s="46"/>
      <c r="P4" s="46"/>
      <c r="Q4" s="46"/>
      <c r="R4" s="46"/>
    </row>
    <row r="5" spans="1:18" s="203" customFormat="1" ht="30" x14ac:dyDescent="0.25">
      <c r="A5" s="137">
        <v>1</v>
      </c>
      <c r="B5" s="141" t="s">
        <v>412</v>
      </c>
      <c r="C5" s="141"/>
      <c r="D5" s="137"/>
      <c r="E5" s="137" t="s">
        <v>55</v>
      </c>
      <c r="F5" s="137" t="s">
        <v>413</v>
      </c>
      <c r="G5" s="148">
        <v>148862.85999999999</v>
      </c>
      <c r="H5" s="137" t="s">
        <v>9</v>
      </c>
      <c r="K5" s="204"/>
      <c r="L5" s="204"/>
      <c r="M5" s="204"/>
      <c r="N5" s="204"/>
      <c r="O5" s="204"/>
      <c r="P5" s="204"/>
      <c r="Q5" s="204"/>
      <c r="R5" s="204"/>
    </row>
    <row r="6" spans="1:18" s="203" customFormat="1" ht="30" x14ac:dyDescent="0.25">
      <c r="A6" s="137">
        <v>2</v>
      </c>
      <c r="B6" s="141" t="s">
        <v>412</v>
      </c>
      <c r="C6" s="141"/>
      <c r="D6" s="137"/>
      <c r="E6" s="137" t="s">
        <v>414</v>
      </c>
      <c r="F6" s="137" t="s">
        <v>413</v>
      </c>
      <c r="G6" s="148">
        <v>93992.46</v>
      </c>
      <c r="H6" s="137" t="s">
        <v>9</v>
      </c>
      <c r="K6" s="204"/>
      <c r="L6" s="204"/>
      <c r="M6" s="204"/>
      <c r="N6" s="204"/>
      <c r="O6" s="204"/>
      <c r="P6" s="204"/>
      <c r="Q6" s="204"/>
      <c r="R6" s="204"/>
    </row>
    <row r="7" spans="1:18" s="203" customFormat="1" ht="30" x14ac:dyDescent="0.25">
      <c r="A7" s="137">
        <v>3</v>
      </c>
      <c r="B7" s="141" t="s">
        <v>412</v>
      </c>
      <c r="C7" s="141"/>
      <c r="D7" s="137"/>
      <c r="E7" s="137" t="s">
        <v>415</v>
      </c>
      <c r="F7" s="137" t="s">
        <v>413</v>
      </c>
      <c r="G7" s="148">
        <v>96463.42</v>
      </c>
      <c r="H7" s="137" t="s">
        <v>9</v>
      </c>
      <c r="K7" s="204"/>
      <c r="L7" s="204"/>
      <c r="M7" s="204"/>
      <c r="N7" s="204"/>
      <c r="O7" s="204"/>
      <c r="P7" s="204"/>
      <c r="Q7" s="204"/>
      <c r="R7" s="204"/>
    </row>
    <row r="8" spans="1:18" s="203" customFormat="1" ht="30" x14ac:dyDescent="0.25">
      <c r="A8" s="137">
        <v>4</v>
      </c>
      <c r="B8" s="141" t="s">
        <v>412</v>
      </c>
      <c r="C8" s="141"/>
      <c r="D8" s="137"/>
      <c r="E8" s="137" t="s">
        <v>416</v>
      </c>
      <c r="F8" s="137" t="s">
        <v>413</v>
      </c>
      <c r="G8" s="148">
        <v>87263.4</v>
      </c>
      <c r="H8" s="137" t="s">
        <v>9</v>
      </c>
      <c r="K8" s="204"/>
      <c r="L8" s="204"/>
      <c r="M8" s="204"/>
      <c r="N8" s="204"/>
      <c r="O8" s="204"/>
      <c r="P8" s="204"/>
      <c r="Q8" s="204"/>
      <c r="R8" s="204"/>
    </row>
    <row r="9" spans="1:18" s="203" customFormat="1" ht="30" x14ac:dyDescent="0.25">
      <c r="A9" s="137">
        <v>5</v>
      </c>
      <c r="B9" s="141" t="s">
        <v>412</v>
      </c>
      <c r="C9" s="141"/>
      <c r="D9" s="137"/>
      <c r="E9" s="137" t="s">
        <v>417</v>
      </c>
      <c r="F9" s="137" t="s">
        <v>413</v>
      </c>
      <c r="G9" s="148">
        <v>98969.919999999998</v>
      </c>
      <c r="H9" s="137" t="s">
        <v>9</v>
      </c>
      <c r="K9" s="204"/>
      <c r="L9" s="204"/>
      <c r="M9" s="204"/>
      <c r="N9" s="204"/>
      <c r="O9" s="204"/>
      <c r="P9" s="204"/>
      <c r="Q9" s="204"/>
      <c r="R9" s="204"/>
    </row>
    <row r="10" spans="1:18" s="203" customFormat="1" ht="30" x14ac:dyDescent="0.25">
      <c r="A10" s="137">
        <v>6</v>
      </c>
      <c r="B10" s="141" t="s">
        <v>412</v>
      </c>
      <c r="C10" s="141"/>
      <c r="D10" s="137"/>
      <c r="E10" s="137" t="s">
        <v>418</v>
      </c>
      <c r="F10" s="137" t="s">
        <v>413</v>
      </c>
      <c r="G10" s="148">
        <v>74943.72</v>
      </c>
      <c r="H10" s="137" t="s">
        <v>9</v>
      </c>
      <c r="K10" s="204"/>
      <c r="L10" s="204"/>
      <c r="M10" s="204"/>
      <c r="N10" s="204"/>
      <c r="O10" s="204"/>
      <c r="P10" s="204"/>
      <c r="Q10" s="204"/>
      <c r="R10" s="204"/>
    </row>
    <row r="11" spans="1:18" s="203" customFormat="1" ht="30" x14ac:dyDescent="0.25">
      <c r="A11" s="137">
        <v>7</v>
      </c>
      <c r="B11" s="141" t="s">
        <v>412</v>
      </c>
      <c r="C11" s="141"/>
      <c r="D11" s="137"/>
      <c r="E11" s="137" t="s">
        <v>419</v>
      </c>
      <c r="F11" s="137" t="s">
        <v>413</v>
      </c>
      <c r="G11" s="148">
        <v>65589.039999999994</v>
      </c>
      <c r="H11" s="137" t="s">
        <v>9</v>
      </c>
      <c r="K11" s="204"/>
      <c r="L11" s="204"/>
      <c r="M11" s="204"/>
      <c r="N11" s="204"/>
      <c r="O11" s="204"/>
      <c r="P11" s="204"/>
      <c r="Q11" s="204"/>
      <c r="R11" s="204"/>
    </row>
    <row r="12" spans="1:18" x14ac:dyDescent="0.25">
      <c r="A12" s="8"/>
      <c r="B12" s="186" t="s">
        <v>1168</v>
      </c>
      <c r="C12" s="186"/>
      <c r="D12" s="187"/>
      <c r="E12" s="187"/>
      <c r="F12" s="187"/>
      <c r="G12" s="14">
        <f>SUM(G5:G11)</f>
        <v>666084.82000000007</v>
      </c>
      <c r="H12" s="187"/>
    </row>
    <row r="13" spans="1:18" ht="30" x14ac:dyDescent="0.25">
      <c r="A13" s="252">
        <v>8</v>
      </c>
      <c r="B13" s="253" t="s">
        <v>1111</v>
      </c>
      <c r="C13" s="253"/>
      <c r="D13" s="252"/>
      <c r="E13" s="252" t="s">
        <v>414</v>
      </c>
      <c r="F13" s="252" t="s">
        <v>413</v>
      </c>
      <c r="G13" s="298">
        <v>13859</v>
      </c>
      <c r="H13" s="252" t="s">
        <v>9</v>
      </c>
    </row>
    <row r="14" spans="1:18" ht="30" x14ac:dyDescent="0.25">
      <c r="A14" s="252">
        <v>9</v>
      </c>
      <c r="B14" s="253" t="s">
        <v>1112</v>
      </c>
      <c r="C14" s="253"/>
      <c r="D14" s="252"/>
      <c r="E14" s="252" t="s">
        <v>1113</v>
      </c>
      <c r="F14" s="252" t="s">
        <v>413</v>
      </c>
      <c r="G14" s="298">
        <v>2800</v>
      </c>
      <c r="H14" s="252" t="s">
        <v>9</v>
      </c>
    </row>
    <row r="15" spans="1:18" ht="30" x14ac:dyDescent="0.25">
      <c r="A15" s="252">
        <v>10</v>
      </c>
      <c r="B15" s="253" t="s">
        <v>1114</v>
      </c>
      <c r="C15" s="253"/>
      <c r="D15" s="252"/>
      <c r="E15" s="252" t="s">
        <v>1113</v>
      </c>
      <c r="F15" s="252" t="s">
        <v>413</v>
      </c>
      <c r="G15" s="298">
        <v>2400</v>
      </c>
      <c r="H15" s="252" t="s">
        <v>9</v>
      </c>
    </row>
    <row r="16" spans="1:18" ht="30" x14ac:dyDescent="0.25">
      <c r="A16" s="252">
        <v>11</v>
      </c>
      <c r="B16" s="253" t="s">
        <v>1231</v>
      </c>
      <c r="C16" s="253"/>
      <c r="D16" s="252"/>
      <c r="E16" s="252" t="s">
        <v>417</v>
      </c>
      <c r="F16" s="252" t="s">
        <v>413</v>
      </c>
      <c r="G16" s="298">
        <v>1070.0999999999999</v>
      </c>
      <c r="H16" s="252" t="s">
        <v>9</v>
      </c>
    </row>
    <row r="17" spans="1:11" x14ac:dyDescent="0.25">
      <c r="A17" s="252">
        <v>12</v>
      </c>
      <c r="B17" s="253" t="s">
        <v>1232</v>
      </c>
      <c r="C17" s="253"/>
      <c r="D17" s="252"/>
      <c r="E17" s="252" t="s">
        <v>417</v>
      </c>
      <c r="F17" s="252" t="s">
        <v>413</v>
      </c>
      <c r="G17" s="298">
        <v>694.95</v>
      </c>
      <c r="H17" s="252" t="s">
        <v>9</v>
      </c>
    </row>
    <row r="18" spans="1:11" ht="30" x14ac:dyDescent="0.25">
      <c r="A18" s="252">
        <v>13</v>
      </c>
      <c r="B18" s="253" t="s">
        <v>1233</v>
      </c>
      <c r="C18" s="253"/>
      <c r="D18" s="252"/>
      <c r="E18" s="252" t="s">
        <v>417</v>
      </c>
      <c r="F18" s="252" t="s">
        <v>413</v>
      </c>
      <c r="G18" s="298">
        <v>1340.7</v>
      </c>
      <c r="H18" s="252" t="s">
        <v>9</v>
      </c>
    </row>
    <row r="19" spans="1:11" ht="30" x14ac:dyDescent="0.25">
      <c r="A19" s="252">
        <v>14</v>
      </c>
      <c r="B19" s="253" t="s">
        <v>1115</v>
      </c>
      <c r="C19" s="253"/>
      <c r="D19" s="252"/>
      <c r="E19" s="252" t="s">
        <v>1116</v>
      </c>
      <c r="F19" s="252" t="s">
        <v>413</v>
      </c>
      <c r="G19" s="298">
        <v>1650</v>
      </c>
      <c r="H19" s="252" t="s">
        <v>9</v>
      </c>
    </row>
    <row r="20" spans="1:11" x14ac:dyDescent="0.25">
      <c r="A20" s="8"/>
      <c r="B20" s="388" t="s">
        <v>420</v>
      </c>
      <c r="C20" s="388"/>
      <c r="D20" s="388"/>
      <c r="E20" s="388"/>
      <c r="F20" s="388"/>
      <c r="G20" s="14">
        <f>SUM(G13:G19)</f>
        <v>23814.75</v>
      </c>
      <c r="H20" s="8"/>
    </row>
    <row r="21" spans="1:11" ht="15.75" x14ac:dyDescent="0.25">
      <c r="A21" s="383" t="s">
        <v>32</v>
      </c>
      <c r="B21" s="383"/>
      <c r="C21" s="383"/>
      <c r="D21" s="383"/>
      <c r="E21" s="383"/>
      <c r="F21" s="383"/>
      <c r="G21" s="192">
        <f>SUM(G20,G12)</f>
        <v>689899.57000000007</v>
      </c>
      <c r="H21" s="8"/>
    </row>
    <row r="23" spans="1:11" x14ac:dyDescent="0.25">
      <c r="B23" s="384" t="s">
        <v>421</v>
      </c>
      <c r="C23" s="384"/>
      <c r="D23" s="384"/>
      <c r="E23" s="384"/>
      <c r="F23" s="384"/>
      <c r="G23" s="384"/>
      <c r="H23" s="384"/>
    </row>
    <row r="25" spans="1:11" ht="30" x14ac:dyDescent="0.25">
      <c r="A25" s="123" t="s">
        <v>0</v>
      </c>
      <c r="B25" s="123" t="s">
        <v>1</v>
      </c>
      <c r="C25" s="123" t="s">
        <v>162</v>
      </c>
      <c r="D25" s="123" t="s">
        <v>68</v>
      </c>
      <c r="E25" s="123" t="s">
        <v>2</v>
      </c>
      <c r="F25" s="123" t="s">
        <v>410</v>
      </c>
      <c r="G25" s="320" t="s">
        <v>4</v>
      </c>
      <c r="H25" s="123" t="s">
        <v>3</v>
      </c>
      <c r="I25" s="213" t="s">
        <v>405</v>
      </c>
      <c r="J25" s="44" t="s">
        <v>656</v>
      </c>
    </row>
    <row r="26" spans="1:11" ht="30" x14ac:dyDescent="0.25">
      <c r="A26" s="48">
        <v>15</v>
      </c>
      <c r="B26" s="47" t="s">
        <v>422</v>
      </c>
      <c r="C26" s="47" t="s">
        <v>425</v>
      </c>
      <c r="D26" s="48">
        <v>2012</v>
      </c>
      <c r="E26" s="8" t="s">
        <v>55</v>
      </c>
      <c r="F26" s="48" t="s">
        <v>424</v>
      </c>
      <c r="G26" s="51">
        <v>2194.31</v>
      </c>
      <c r="H26" s="48" t="s">
        <v>163</v>
      </c>
      <c r="I26" s="44" t="s">
        <v>403</v>
      </c>
      <c r="J26" s="44" t="s">
        <v>657</v>
      </c>
    </row>
    <row r="27" spans="1:11" ht="30" x14ac:dyDescent="0.25">
      <c r="A27" s="48">
        <v>16</v>
      </c>
      <c r="B27" s="47" t="s">
        <v>422</v>
      </c>
      <c r="C27" s="47" t="s">
        <v>426</v>
      </c>
      <c r="D27" s="48">
        <v>2013</v>
      </c>
      <c r="E27" s="8" t="s">
        <v>414</v>
      </c>
      <c r="F27" s="48" t="s">
        <v>424</v>
      </c>
      <c r="G27" s="51">
        <v>2250</v>
      </c>
      <c r="H27" s="48" t="s">
        <v>163</v>
      </c>
      <c r="I27" s="44" t="s">
        <v>403</v>
      </c>
      <c r="J27" s="44" t="s">
        <v>655</v>
      </c>
    </row>
    <row r="28" spans="1:11" ht="60" x14ac:dyDescent="0.25">
      <c r="A28" s="48">
        <v>17</v>
      </c>
      <c r="B28" s="47" t="s">
        <v>422</v>
      </c>
      <c r="C28" s="47" t="s">
        <v>427</v>
      </c>
      <c r="D28" s="48">
        <v>2013</v>
      </c>
      <c r="E28" s="8" t="s">
        <v>418</v>
      </c>
      <c r="F28" s="48" t="s">
        <v>424</v>
      </c>
      <c r="G28" s="51">
        <v>2320</v>
      </c>
      <c r="H28" s="48" t="s">
        <v>163</v>
      </c>
      <c r="I28" s="44" t="s">
        <v>403</v>
      </c>
    </row>
    <row r="29" spans="1:11" ht="41.25" customHeight="1" x14ac:dyDescent="0.25">
      <c r="A29" s="48">
        <v>18</v>
      </c>
      <c r="B29" s="47" t="s">
        <v>422</v>
      </c>
      <c r="C29" s="47" t="s">
        <v>428</v>
      </c>
      <c r="D29" s="48">
        <v>2012</v>
      </c>
      <c r="E29" s="8" t="s">
        <v>415</v>
      </c>
      <c r="F29" s="48" t="s">
        <v>424</v>
      </c>
      <c r="G29" s="51">
        <v>1404</v>
      </c>
      <c r="H29" s="48" t="s">
        <v>163</v>
      </c>
      <c r="I29" s="44" t="s">
        <v>403</v>
      </c>
      <c r="K29" s="44"/>
    </row>
    <row r="30" spans="1:11" ht="42" customHeight="1" x14ac:dyDescent="0.25">
      <c r="A30" s="48">
        <v>19</v>
      </c>
      <c r="B30" s="47" t="s">
        <v>448</v>
      </c>
      <c r="C30" s="47" t="s">
        <v>932</v>
      </c>
      <c r="D30" s="48">
        <v>2019</v>
      </c>
      <c r="E30" s="8" t="s">
        <v>55</v>
      </c>
      <c r="F30" s="48" t="s">
        <v>424</v>
      </c>
      <c r="G30" s="51">
        <v>2599</v>
      </c>
      <c r="H30" s="48" t="s">
        <v>163</v>
      </c>
      <c r="I30" s="44" t="s">
        <v>404</v>
      </c>
      <c r="K30" s="44"/>
    </row>
    <row r="31" spans="1:11" ht="42" customHeight="1" x14ac:dyDescent="0.25">
      <c r="A31" s="48">
        <v>20</v>
      </c>
      <c r="B31" s="47" t="s">
        <v>448</v>
      </c>
      <c r="C31" s="47" t="s">
        <v>933</v>
      </c>
      <c r="D31" s="48">
        <v>2019</v>
      </c>
      <c r="E31" s="8" t="s">
        <v>416</v>
      </c>
      <c r="F31" s="48" t="s">
        <v>424</v>
      </c>
      <c r="G31" s="51">
        <v>2280</v>
      </c>
      <c r="H31" s="48" t="s">
        <v>163</v>
      </c>
      <c r="I31" s="44" t="s">
        <v>404</v>
      </c>
      <c r="K31" s="44"/>
    </row>
    <row r="32" spans="1:11" ht="36" customHeight="1" x14ac:dyDescent="0.25">
      <c r="A32" s="48">
        <v>21</v>
      </c>
      <c r="B32" s="47" t="s">
        <v>448</v>
      </c>
      <c r="C32" s="47" t="s">
        <v>934</v>
      </c>
      <c r="D32" s="48">
        <v>2019</v>
      </c>
      <c r="E32" s="8" t="s">
        <v>415</v>
      </c>
      <c r="F32" s="48" t="s">
        <v>424</v>
      </c>
      <c r="G32" s="51">
        <v>2710</v>
      </c>
      <c r="H32" s="48" t="s">
        <v>163</v>
      </c>
      <c r="I32" s="44" t="s">
        <v>404</v>
      </c>
      <c r="K32" s="44"/>
    </row>
    <row r="33" spans="1:11" ht="36" customHeight="1" x14ac:dyDescent="0.25">
      <c r="A33" s="48">
        <v>22</v>
      </c>
      <c r="B33" s="47" t="s">
        <v>448</v>
      </c>
      <c r="C33" s="47" t="s">
        <v>935</v>
      </c>
      <c r="D33" s="48">
        <v>2020</v>
      </c>
      <c r="E33" s="8" t="s">
        <v>414</v>
      </c>
      <c r="F33" s="48" t="s">
        <v>424</v>
      </c>
      <c r="G33" s="51">
        <v>1949.99</v>
      </c>
      <c r="H33" s="48" t="s">
        <v>163</v>
      </c>
      <c r="I33" s="44" t="s">
        <v>404</v>
      </c>
      <c r="K33" s="44"/>
    </row>
    <row r="34" spans="1:11" ht="36" customHeight="1" x14ac:dyDescent="0.25">
      <c r="A34" s="48">
        <v>23</v>
      </c>
      <c r="B34" s="47" t="s">
        <v>448</v>
      </c>
      <c r="C34" s="47" t="s">
        <v>1174</v>
      </c>
      <c r="D34" s="48">
        <v>2021</v>
      </c>
      <c r="E34" s="8" t="s">
        <v>55</v>
      </c>
      <c r="F34" s="48" t="s">
        <v>424</v>
      </c>
      <c r="G34" s="51">
        <f>3*1188</f>
        <v>3564</v>
      </c>
      <c r="H34" s="48" t="s">
        <v>163</v>
      </c>
      <c r="I34" s="44" t="s">
        <v>404</v>
      </c>
      <c r="K34" s="44"/>
    </row>
    <row r="35" spans="1:11" ht="36" customHeight="1" x14ac:dyDescent="0.25">
      <c r="A35" s="48">
        <v>24</v>
      </c>
      <c r="B35" s="47" t="s">
        <v>448</v>
      </c>
      <c r="C35" s="47" t="s">
        <v>1175</v>
      </c>
      <c r="D35" s="48">
        <v>2021</v>
      </c>
      <c r="E35" s="8" t="s">
        <v>55</v>
      </c>
      <c r="F35" s="48" t="s">
        <v>424</v>
      </c>
      <c r="G35" s="51">
        <v>9000</v>
      </c>
      <c r="H35" s="48" t="s">
        <v>163</v>
      </c>
      <c r="I35" s="44" t="s">
        <v>404</v>
      </c>
      <c r="K35" s="44"/>
    </row>
    <row r="36" spans="1:11" ht="36" customHeight="1" x14ac:dyDescent="0.25">
      <c r="A36" s="48">
        <v>25</v>
      </c>
      <c r="B36" s="47" t="s">
        <v>448</v>
      </c>
      <c r="C36" s="47" t="s">
        <v>1176</v>
      </c>
      <c r="D36" s="48">
        <v>2020</v>
      </c>
      <c r="E36" s="8" t="s">
        <v>55</v>
      </c>
      <c r="F36" s="48" t="s">
        <v>424</v>
      </c>
      <c r="G36" s="51">
        <v>2000</v>
      </c>
      <c r="H36" s="48" t="s">
        <v>163</v>
      </c>
      <c r="I36" s="44" t="s">
        <v>404</v>
      </c>
      <c r="K36" s="44"/>
    </row>
    <row r="37" spans="1:11" ht="15.75" x14ac:dyDescent="0.25">
      <c r="A37" s="48"/>
      <c r="B37" s="387" t="s">
        <v>32</v>
      </c>
      <c r="C37" s="387"/>
      <c r="D37" s="387"/>
      <c r="E37" s="387"/>
      <c r="F37" s="387"/>
      <c r="G37" s="322">
        <f>SUM(G26:G36)</f>
        <v>32271.3</v>
      </c>
      <c r="H37" s="326"/>
      <c r="K37" s="44"/>
    </row>
    <row r="38" spans="1:11" ht="15.75" x14ac:dyDescent="0.25">
      <c r="B38" s="5"/>
      <c r="C38" s="5"/>
      <c r="D38" s="5"/>
      <c r="E38" s="5"/>
      <c r="F38" s="5" t="s">
        <v>406</v>
      </c>
      <c r="G38" s="325">
        <f>SUMIF(I26:I36,"s",G26:G36)</f>
        <v>8168.3099999999995</v>
      </c>
      <c r="H38" s="229"/>
      <c r="K38" s="44"/>
    </row>
    <row r="39" spans="1:11" ht="15.75" x14ac:dyDescent="0.25">
      <c r="B39" s="5"/>
      <c r="C39" s="5"/>
      <c r="D39" s="5"/>
      <c r="E39" s="5"/>
      <c r="F39" s="5" t="s">
        <v>407</v>
      </c>
      <c r="G39" s="322">
        <f>SUMIF(I26:I36,"p",G26:G36)</f>
        <v>24102.989999999998</v>
      </c>
      <c r="H39" s="229"/>
    </row>
    <row r="40" spans="1:11" ht="30" x14ac:dyDescent="0.25">
      <c r="B40" s="45" t="s">
        <v>666</v>
      </c>
      <c r="F40" s="50" t="s">
        <v>408</v>
      </c>
      <c r="G40" s="315">
        <v>0</v>
      </c>
    </row>
  </sheetData>
  <mergeCells count="5">
    <mergeCell ref="B37:F37"/>
    <mergeCell ref="B2:H2"/>
    <mergeCell ref="B20:F20"/>
    <mergeCell ref="A21:F21"/>
    <mergeCell ref="B23:H23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24</vt:i4>
      </vt:variant>
      <vt:variant>
        <vt:lpstr>Nazwane zakresy</vt:lpstr>
      </vt:variant>
      <vt:variant>
        <vt:i4>14</vt:i4>
      </vt:variant>
    </vt:vector>
  </HeadingPairs>
  <TitlesOfParts>
    <vt:vector size="38" baseType="lpstr">
      <vt:lpstr>łącznie</vt:lpstr>
      <vt:lpstr>budynki_i_budowle_gmina</vt:lpstr>
      <vt:lpstr>Przepompownie</vt:lpstr>
      <vt:lpstr>mienie_ruchome_gmina</vt:lpstr>
      <vt:lpstr>sprzęt_elektroniczny_gmina</vt:lpstr>
      <vt:lpstr>gotówka_gmina</vt:lpstr>
      <vt:lpstr>gotówka_sołtysi-zestawienie</vt:lpstr>
      <vt:lpstr>Strzeleczki Krapkowicka 59</vt:lpstr>
      <vt:lpstr>biblioteka</vt:lpstr>
      <vt:lpstr>gok</vt:lpstr>
      <vt:lpstr>gops</vt:lpstr>
      <vt:lpstr>gzeas</vt:lpstr>
      <vt:lpstr>sp strzeleczki-Sienkiewicza 37</vt:lpstr>
      <vt:lpstr>sp strzeleczki-Sienkiewicza 3</vt:lpstr>
      <vt:lpstr>sp dobra</vt:lpstr>
      <vt:lpstr>sp komorniki</vt:lpstr>
      <vt:lpstr>sp racławiczki</vt:lpstr>
      <vt:lpstr>sp zielina</vt:lpstr>
      <vt:lpstr>przedszkole strzeleczki</vt:lpstr>
      <vt:lpstr>konstrukcja_gmina</vt:lpstr>
      <vt:lpstr>zabezpieczenie budynki gmina</vt:lpstr>
      <vt:lpstr>konstrukcja_gzeas</vt:lpstr>
      <vt:lpstr>konstrukcja_gok</vt:lpstr>
      <vt:lpstr>Arkusz6</vt:lpstr>
      <vt:lpstr>biblioteka!Obszar_wydruku</vt:lpstr>
      <vt:lpstr>budynki_i_budowle_gmina!Obszar_wydruku</vt:lpstr>
      <vt:lpstr>gok!Obszar_wydruku</vt:lpstr>
      <vt:lpstr>gops!Obszar_wydruku</vt:lpstr>
      <vt:lpstr>'gotówka_sołtysi-zestawienie'!Obszar_wydruku</vt:lpstr>
      <vt:lpstr>gzeas!Obszar_wydruku</vt:lpstr>
      <vt:lpstr>mienie_ruchome_gmina!Obszar_wydruku</vt:lpstr>
      <vt:lpstr>'przedszkole strzeleczki'!Obszar_wydruku</vt:lpstr>
      <vt:lpstr>'sp dobra'!Obszar_wydruku</vt:lpstr>
      <vt:lpstr>'sp komorniki'!Obszar_wydruku</vt:lpstr>
      <vt:lpstr>'sp racławiczki'!Obszar_wydruku</vt:lpstr>
      <vt:lpstr>'sp strzeleczki-Sienkiewicza 3'!Obszar_wydruku</vt:lpstr>
      <vt:lpstr>'sp strzeleczki-Sienkiewicza 37'!Obszar_wydruku</vt:lpstr>
      <vt:lpstr>'sp zielina'!Obszar_wydruku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Borsuk</dc:creator>
  <cp:lastModifiedBy>Daniel Jastrzębski</cp:lastModifiedBy>
  <cp:lastPrinted>2024-10-23T05:51:02Z</cp:lastPrinted>
  <dcterms:created xsi:type="dcterms:W3CDTF">2016-07-18T09:03:44Z</dcterms:created>
  <dcterms:modified xsi:type="dcterms:W3CDTF">2024-10-30T11:26:41Z</dcterms:modified>
</cp:coreProperties>
</file>