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wona\Desktop\SWZ-Tuplice-ośrodek zdrowia\Załącznik nr 10 do SWZ - Opis przedmiotu zamówienia\"/>
    </mc:Choice>
  </mc:AlternateContent>
  <xr:revisionPtr revIDLastSave="0" documentId="13_ncr:1_{B2DD495E-DC15-495A-A9C6-D2D6E97AAFE9}" xr6:coauthVersionLast="36" xr6:coauthVersionMax="47" xr10:uidLastSave="{00000000-0000-0000-0000-000000000000}"/>
  <bookViews>
    <workbookView xWindow="0" yWindow="0" windowWidth="11055" windowHeight="8805" xr2:uid="{00000000-000D-0000-FFFF-FFFF00000000}"/>
  </bookViews>
  <sheets>
    <sheet name="GOZ Tuplice" sheetId="7" r:id="rId1"/>
    <sheet name="Arkusz1" sheetId="6" r:id="rId2"/>
  </sheets>
  <calcPr calcId="191029"/>
</workbook>
</file>

<file path=xl/calcChain.xml><?xml version="1.0" encoding="utf-8"?>
<calcChain xmlns="http://schemas.openxmlformats.org/spreadsheetml/2006/main">
  <c r="G28" i="7" l="1"/>
  <c r="G29" i="7" s="1"/>
  <c r="G34" i="7" l="1"/>
  <c r="G21" i="7"/>
  <c r="G12" i="7"/>
  <c r="G11" i="7"/>
  <c r="G35" i="7"/>
  <c r="G25" i="7"/>
  <c r="G36" i="7" l="1"/>
  <c r="G16" i="7"/>
  <c r="G14" i="7"/>
  <c r="G15" i="7"/>
  <c r="G31" i="7"/>
  <c r="G32" i="7" s="1"/>
  <c r="G24" i="7"/>
  <c r="G26" i="7" s="1"/>
  <c r="G20" i="7"/>
  <c r="G19" i="7"/>
  <c r="G7" i="7"/>
  <c r="G22" i="7" l="1"/>
  <c r="G8" i="7"/>
  <c r="D27" i="6"/>
  <c r="G13" i="7"/>
  <c r="G10" i="7"/>
  <c r="D8" i="6"/>
  <c r="D24" i="6"/>
  <c r="D16" i="6"/>
  <c r="D7" i="6"/>
  <c r="C29" i="6"/>
  <c r="D29" i="6" s="1"/>
  <c r="C27" i="6"/>
  <c r="B27" i="6" s="1"/>
  <c r="C24" i="6"/>
  <c r="B24" i="6" s="1"/>
  <c r="B16" i="6"/>
  <c r="C4" i="6"/>
  <c r="B4" i="6"/>
  <c r="G17" i="7" l="1"/>
  <c r="G37" i="7" s="1"/>
  <c r="D4" i="6"/>
  <c r="F27" i="6"/>
  <c r="D9" i="6"/>
  <c r="D17" i="6" l="1"/>
  <c r="G38" i="7" l="1"/>
  <c r="G39" i="7" s="1"/>
  <c r="D32" i="6"/>
  <c r="D33" i="6"/>
  <c r="D40" i="6" l="1"/>
  <c r="F40" i="6" s="1"/>
</calcChain>
</file>

<file path=xl/sharedStrings.xml><?xml version="1.0" encoding="utf-8"?>
<sst xmlns="http://schemas.openxmlformats.org/spreadsheetml/2006/main" count="87" uniqueCount="60">
  <si>
    <t>kpl.</t>
  </si>
  <si>
    <t>Razem dział: WYMAGANIA OGÓLNE CPV 45111200-0                                                                                                                  10 000,00</t>
  </si>
  <si>
    <t>Razem</t>
  </si>
  <si>
    <t xml:space="preserve">Wartość kosztorysowa robót bez podatku VAT </t>
  </si>
  <si>
    <t xml:space="preserve">Wartość kosztorysowa robót z podatkiem VAT </t>
  </si>
  <si>
    <t>1                             DOKUMENTY I OBSŁUGA FORMALNO-PRAWNA</t>
  </si>
  <si>
    <t>wodociag budachów kolonia</t>
  </si>
  <si>
    <t>projekt 3%</t>
  </si>
  <si>
    <t>dokumentacja geodezyjna pozwykonawcza</t>
  </si>
  <si>
    <t>mapy geodezyjne do celów projektowych</t>
  </si>
  <si>
    <t xml:space="preserve">karta infomacyjna przedsiewziecia </t>
  </si>
  <si>
    <t>decyzja LICP</t>
  </si>
  <si>
    <t>wodociag 2300</t>
  </si>
  <si>
    <t>hydranty na sieci wodciagowej</t>
  </si>
  <si>
    <t>kanalizacja Drzewica</t>
  </si>
  <si>
    <t>przepompownia ścieków wraz z zasilaniem</t>
  </si>
  <si>
    <t>nadzór 3,0%</t>
  </si>
  <si>
    <t>grawitacja PCV 200</t>
  </si>
  <si>
    <t>tłoczny PE 110</t>
  </si>
  <si>
    <t>odbudowa nawierzchni asfatowej 1 mb szerokosci</t>
  </si>
  <si>
    <t>badania geologiczne</t>
  </si>
  <si>
    <t>montaż szalunków lub pompownia wody</t>
  </si>
  <si>
    <t>pozwolnei na budowę siec</t>
  </si>
  <si>
    <t>pozwloenie na budowe opłata</t>
  </si>
  <si>
    <t>Podatek VAT 23%</t>
  </si>
  <si>
    <t>m2</t>
  </si>
  <si>
    <t>kpl</t>
  </si>
  <si>
    <t>Lp.</t>
  </si>
  <si>
    <t>Podstawa</t>
  </si>
  <si>
    <t>Opis pozycji</t>
  </si>
  <si>
    <t>j.m.</t>
  </si>
  <si>
    <t>ilość</t>
  </si>
  <si>
    <t>cena jedn.</t>
  </si>
  <si>
    <t>wartość</t>
  </si>
  <si>
    <t>REMONT GMINNEGO OŚRODKA ZDROWIA</t>
  </si>
  <si>
    <t>Opracowanie dokumentacji projeku budowlanego ( Projekt zagospodarowania działki, Projekt architektoniczno-budowlany, Projekt techniczny), kosztorysu ofertowego, specyfikacji technicznej wykonania i odbioru robót budowlanych wszystkich niezbędnych uzgodnień ds. przeciwpożarowych oraz higieniczno-sanitarnych oraz BHP wraz z Decyzją LICP oraz uzyskaniem mapy do celów projektowych wraz z dokumentacja geodezyjną powykonawczą - 3,5 % wartości kontraktu</t>
  </si>
  <si>
    <t>wykonanie wymiany okien na piętrze zgodnie z zaleceniami Wojewódzkiego Lubuskiego Konserwatora Zabytków</t>
  </si>
  <si>
    <t>wykonanie nowego ogrodzenia</t>
  </si>
  <si>
    <t>czyszczenie elewacji budynku</t>
  </si>
  <si>
    <t xml:space="preserve"> Wykonanie ogrodzenia wraz z podmurówką zgodnie z dokumentacją projektową uzgodnioną z LWKZ</t>
  </si>
  <si>
    <t>Wykonanie instalacji oświetleniowej i gniazd wtykowych w pomieszczeniach ośrodka zdrowia i na klatce schodowej</t>
  </si>
  <si>
    <t>Spoinowanie i naprawa ubytków elewacji budynku</t>
  </si>
  <si>
    <t>Wymiana stolarki drzwiowej wewnętrznej lub renowacja oryginalej stolarki - skrzydła  wraz z ościeżami wraz z obróbką tynkiem j.w.</t>
  </si>
  <si>
    <t>Naprawa istniejącej posadzki na klatce schodowej wraz z naprawą i odtworzeniem schodów, balustrad i innych elementów klatki schodowej</t>
  </si>
  <si>
    <t>Wymiana lub renowacja parapetów wewnętrznych w uzgodnieniu z LWKZ</t>
  </si>
  <si>
    <t>Skucie istniejących tynków nowych i pozostawienie starych oryginalnych tynów oraz wykonanie tynków wapiennych ścian zgodnie z uzgodnioną z LWKZ dokumentacją projektową</t>
  </si>
  <si>
    <t>Wykonanie malowania ścian zgodnie z uzgodnioną z LWKZ dokumentacją projektową</t>
  </si>
  <si>
    <t>Skucie istniejących tynków nowych i pozostawienie starych oryginalnych tynów oraz wykonanie tynków wapiennych sufitów zgodnie z uzgodnioną z LWKZ dokumentacją projektową</t>
  </si>
  <si>
    <t>Wykonanie malowania sufitów zgodnie z uzgodnioną z LWKZ dokumentacją projektową</t>
  </si>
  <si>
    <t>wykonanie remontu pomieszczeń ośrodka zdrowia (parter) wraz z sanitariatami zgodnie z zaleceniami Wojewódzkiego Lubuskiego Konserwatora Zabytków</t>
  </si>
  <si>
    <t>Konserwacja i renowacja poprzez usunięcie starych powłok lakierniczych, wypełnienie ubytków lub wymianę uszkodzonych elementów oryginalnych oraz pomalowanie stolarki okiennej</t>
  </si>
  <si>
    <t>Wymiana pozostałej, wtórnej stolarki okiennej na stolarkę drewnianą. Odtworzenie wzoru stolarki historycznej w zakresie proporcji, podziałów, a także detali dekoracyjnych: profili listew, dekoracji snycerskich</t>
  </si>
  <si>
    <t>Konserwacja i renowacja poprzez usunięcie wtórnych powłok malarskich, wypełnienie ubytków oraz niezbędna wymiana uszkodzonych elementów oryginalnych, pomalowanie i regulacja okuć - drzwi wejściowe od strony zachodniej</t>
  </si>
  <si>
    <t>Czyszczenie z impregnacją elewacji budynku</t>
  </si>
  <si>
    <t>Dostosowanie wejścia do budynku w zakresie osób z niepełnosprawnościami</t>
  </si>
  <si>
    <t>Dostosowanie wejścia do budynku w zakresie osób z niepełnosprawnościami zgodnie z dokumentacją projektową uzgodnioną z LWKZ</t>
  </si>
  <si>
    <t>wykonanie nowej instalacji wod-kan.  i instalacji c. o. (bez wymiany kotła) oraz instalacji elektrycznej</t>
  </si>
  <si>
    <t>Wykonanie instalacji wodnej i kanalizacyjnej i instalacji c.o. (bez wymiany kotła) w pomieszczeniach ośrodka zdrowia</t>
  </si>
  <si>
    <t xml:space="preserve">POGLĄDOWE SZACUNKOWE ZESTAWIENIE </t>
  </si>
  <si>
    <t>ILOŚĆ ROBÓT WG PFU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</si>
</sst>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</font>
    <font>
      <sz val="8"/>
      <name val="Arial"/>
      <charset val="238"/>
    </font>
    <font>
      <b/>
      <sz val="8"/>
      <name val="Arial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1"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vertical="top"/>
    </xf>
    <xf numFmtId="0" fontId="3" fillId="0" borderId="11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left" vertical="top" wrapText="1" inden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2" fontId="1" fillId="0" borderId="0" xfId="0" applyNumberFormat="1" applyFont="1" applyFill="1" applyBorder="1" applyAlignment="1" applyProtection="1">
      <alignment vertical="top"/>
    </xf>
    <xf numFmtId="2" fontId="1" fillId="0" borderId="8" xfId="0" applyNumberFormat="1" applyFont="1" applyFill="1" applyBorder="1" applyAlignment="1" applyProtection="1">
      <alignment horizontal="right" vertical="top"/>
    </xf>
    <xf numFmtId="2" fontId="5" fillId="0" borderId="3" xfId="0" applyNumberFormat="1" applyFont="1" applyFill="1" applyBorder="1" applyAlignment="1" applyProtection="1">
      <alignment horizontal="center" vertical="center"/>
    </xf>
    <xf numFmtId="2" fontId="5" fillId="0" borderId="3" xfId="0" applyNumberFormat="1" applyFont="1" applyFill="1" applyBorder="1" applyAlignment="1" applyProtection="1">
      <alignment horizontal="right" vertical="top"/>
    </xf>
    <xf numFmtId="2" fontId="1" fillId="4" borderId="10" xfId="0" applyNumberFormat="1" applyFont="1" applyFill="1" applyBorder="1" applyAlignment="1" applyProtection="1">
      <alignment horizontal="right" vertical="top"/>
    </xf>
    <xf numFmtId="2" fontId="2" fillId="0" borderId="3" xfId="0" applyNumberFormat="1" applyFont="1" applyFill="1" applyBorder="1" applyAlignment="1" applyProtection="1">
      <alignment horizontal="center" vertical="center"/>
    </xf>
    <xf numFmtId="2" fontId="2" fillId="0" borderId="10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center" vertical="top"/>
    </xf>
    <xf numFmtId="2" fontId="3" fillId="0" borderId="10" xfId="0" applyNumberFormat="1" applyFont="1" applyFill="1" applyBorder="1" applyAlignment="1" applyProtection="1">
      <alignment horizontal="right" vertical="top"/>
    </xf>
    <xf numFmtId="2" fontId="7" fillId="0" borderId="3" xfId="0" applyNumberFormat="1" applyFont="1" applyFill="1" applyBorder="1" applyAlignment="1" applyProtection="1">
      <alignment horizontal="center" vertical="center"/>
    </xf>
    <xf numFmtId="2" fontId="5" fillId="5" borderId="10" xfId="0" applyNumberFormat="1" applyFont="1" applyFill="1" applyBorder="1" applyAlignment="1" applyProtection="1">
      <alignment horizontal="right" vertical="top" wrapText="1"/>
    </xf>
    <xf numFmtId="2" fontId="5" fillId="5" borderId="10" xfId="0" applyNumberFormat="1" applyFont="1" applyFill="1" applyBorder="1" applyAlignment="1" applyProtection="1">
      <alignment horizontal="right" vertical="top"/>
    </xf>
    <xf numFmtId="2" fontId="5" fillId="5" borderId="13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0" fontId="4" fillId="5" borderId="11" xfId="0" applyNumberFormat="1" applyFont="1" applyFill="1" applyBorder="1" applyAlignment="1" applyProtection="1">
      <alignment horizontal="center" vertical="top"/>
    </xf>
    <xf numFmtId="0" fontId="4" fillId="5" borderId="1" xfId="0" applyNumberFormat="1" applyFont="1" applyFill="1" applyBorder="1" applyAlignment="1" applyProtection="1">
      <alignment horizontal="center" vertical="top"/>
    </xf>
    <xf numFmtId="0" fontId="4" fillId="5" borderId="2" xfId="0" applyNumberFormat="1" applyFont="1" applyFill="1" applyBorder="1" applyAlignment="1" applyProtection="1">
      <alignment horizontal="center" vertical="top"/>
    </xf>
    <xf numFmtId="0" fontId="4" fillId="5" borderId="14" xfId="0" applyNumberFormat="1" applyFont="1" applyFill="1" applyBorder="1" applyAlignment="1" applyProtection="1">
      <alignment horizontal="center" vertical="top"/>
    </xf>
    <xf numFmtId="0" fontId="4" fillId="5" borderId="15" xfId="0" applyNumberFormat="1" applyFont="1" applyFill="1" applyBorder="1" applyAlignment="1" applyProtection="1">
      <alignment horizontal="center" vertical="top"/>
    </xf>
    <xf numFmtId="0" fontId="4" fillId="5" borderId="16" xfId="0" applyNumberFormat="1" applyFont="1" applyFill="1" applyBorder="1" applyAlignment="1" applyProtection="1">
      <alignment horizontal="center" vertical="top"/>
    </xf>
    <xf numFmtId="0" fontId="6" fillId="0" borderId="4" xfId="0" applyNumberFormat="1" applyFont="1" applyFill="1" applyBorder="1" applyAlignment="1" applyProtection="1">
      <alignment horizontal="center" vertical="top"/>
    </xf>
    <xf numFmtId="0" fontId="6" fillId="0" borderId="5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4" fillId="3" borderId="9" xfId="0" applyNumberFormat="1" applyFont="1" applyFill="1" applyBorder="1" applyAlignment="1" applyProtection="1">
      <alignment horizontal="center" vertical="top"/>
    </xf>
    <xf numFmtId="0" fontId="4" fillId="3" borderId="3" xfId="0" applyNumberFormat="1" applyFont="1" applyFill="1" applyBorder="1" applyAlignment="1" applyProtection="1">
      <alignment horizontal="center" vertical="top"/>
    </xf>
    <xf numFmtId="0" fontId="4" fillId="3" borderId="10" xfId="0" applyNumberFormat="1" applyFont="1" applyFill="1" applyBorder="1" applyAlignment="1" applyProtection="1">
      <alignment horizontal="center" vertical="top"/>
    </xf>
    <xf numFmtId="0" fontId="3" fillId="4" borderId="11" xfId="0" applyNumberFormat="1" applyFont="1" applyFill="1" applyBorder="1" applyAlignment="1" applyProtection="1">
      <alignment horizontal="center" vertical="top" wrapText="1"/>
    </xf>
    <xf numFmtId="0" fontId="3" fillId="4" borderId="1" xfId="0" applyNumberFormat="1" applyFont="1" applyFill="1" applyBorder="1" applyAlignment="1" applyProtection="1">
      <alignment horizontal="center" vertical="top" wrapText="1"/>
    </xf>
    <xf numFmtId="0" fontId="3" fillId="4" borderId="2" xfId="0" applyNumberFormat="1" applyFont="1" applyFill="1" applyBorder="1" applyAlignment="1" applyProtection="1">
      <alignment horizontal="center" vertical="top" wrapText="1"/>
    </xf>
    <xf numFmtId="0" fontId="3" fillId="2" borderId="11" xfId="0" applyNumberFormat="1" applyFont="1" applyFill="1" applyBorder="1" applyAlignment="1" applyProtection="1">
      <alignment horizontal="left" vertical="top" indent="1"/>
    </xf>
    <xf numFmtId="0" fontId="3" fillId="2" borderId="1" xfId="0" applyNumberFormat="1" applyFont="1" applyFill="1" applyBorder="1" applyAlignment="1" applyProtection="1">
      <alignment horizontal="left" vertical="top" indent="1"/>
    </xf>
    <xf numFmtId="0" fontId="3" fillId="2" borderId="12" xfId="0" applyNumberFormat="1" applyFont="1" applyFill="1" applyBorder="1" applyAlignment="1" applyProtection="1">
      <alignment horizontal="left" vertical="top" indent="1"/>
    </xf>
    <xf numFmtId="0" fontId="5" fillId="2" borderId="11" xfId="0" applyNumberFormat="1" applyFont="1" applyFill="1" applyBorder="1" applyAlignment="1" applyProtection="1">
      <alignment horizontal="left" vertical="top" wrapText="1" indent="1"/>
    </xf>
    <xf numFmtId="0" fontId="5" fillId="2" borderId="1" xfId="0" applyNumberFormat="1" applyFont="1" applyFill="1" applyBorder="1" applyAlignment="1" applyProtection="1">
      <alignment horizontal="left" vertical="top" indent="1"/>
    </xf>
    <xf numFmtId="0" fontId="5" fillId="2" borderId="12" xfId="0" applyNumberFormat="1" applyFont="1" applyFill="1" applyBorder="1" applyAlignment="1" applyProtection="1">
      <alignment horizontal="left" vertical="top" indent="1"/>
    </xf>
    <xf numFmtId="0" fontId="3" fillId="0" borderId="1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5" fillId="5" borderId="11" xfId="0" applyNumberFormat="1" applyFont="1" applyFill="1" applyBorder="1" applyAlignment="1" applyProtection="1">
      <alignment horizontal="center" vertical="top" wrapText="1"/>
    </xf>
    <xf numFmtId="0" fontId="5" fillId="5" borderId="1" xfId="0" applyNumberFormat="1" applyFont="1" applyFill="1" applyBorder="1" applyAlignment="1" applyProtection="1">
      <alignment horizontal="center" vertical="top" wrapText="1"/>
    </xf>
    <xf numFmtId="0" fontId="5" fillId="5" borderId="2" xfId="0" applyNumberFormat="1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 applyProtection="1">
      <alignment horizontal="left" vertical="top" wrapText="1" indent="1"/>
    </xf>
    <xf numFmtId="0" fontId="5" fillId="2" borderId="12" xfId="0" applyNumberFormat="1" applyFont="1" applyFill="1" applyBorder="1" applyAlignment="1" applyProtection="1">
      <alignment horizontal="left" vertical="top" wrapText="1" inden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tabSelected="1" zoomScale="145" zoomScaleNormal="145" workbookViewId="0">
      <selection activeCell="B35" sqref="B35"/>
    </sheetView>
  </sheetViews>
  <sheetFormatPr defaultRowHeight="12.75" x14ac:dyDescent="0.2"/>
  <cols>
    <col min="1" max="1" width="6.7109375" customWidth="1"/>
    <col min="2" max="2" width="15.28515625" customWidth="1"/>
    <col min="3" max="3" width="56.85546875" customWidth="1"/>
    <col min="4" max="4" width="9.28515625" customWidth="1"/>
    <col min="5" max="5" width="7.28515625" style="15" customWidth="1"/>
    <col min="6" max="6" width="9.85546875" style="15" customWidth="1"/>
    <col min="7" max="7" width="10.85546875" style="28" customWidth="1"/>
    <col min="8" max="8" width="11.7109375" bestFit="1" customWidth="1"/>
  </cols>
  <sheetData>
    <row r="1" spans="1:9" x14ac:dyDescent="0.2">
      <c r="A1" s="35" t="s">
        <v>58</v>
      </c>
      <c r="B1" s="36"/>
      <c r="C1" s="36"/>
      <c r="D1" s="36"/>
      <c r="E1" s="36"/>
      <c r="F1" s="36"/>
      <c r="G1" s="37"/>
    </row>
    <row r="2" spans="1:9" x14ac:dyDescent="0.2">
      <c r="A2" s="5"/>
      <c r="G2" s="16"/>
    </row>
    <row r="3" spans="1:9" x14ac:dyDescent="0.2">
      <c r="A3" s="38" t="s">
        <v>59</v>
      </c>
      <c r="B3" s="39"/>
      <c r="C3" s="39"/>
      <c r="D3" s="39"/>
      <c r="E3" s="39"/>
      <c r="F3" s="39"/>
      <c r="G3" s="40"/>
    </row>
    <row r="4" spans="1:9" x14ac:dyDescent="0.2">
      <c r="A4" s="12" t="s">
        <v>27</v>
      </c>
      <c r="B4" s="12" t="s">
        <v>28</v>
      </c>
      <c r="C4" s="12" t="s">
        <v>29</v>
      </c>
      <c r="D4" s="12" t="s">
        <v>30</v>
      </c>
      <c r="E4" s="17" t="s">
        <v>31</v>
      </c>
      <c r="F4" s="17" t="s">
        <v>32</v>
      </c>
      <c r="G4" s="18" t="s">
        <v>33</v>
      </c>
      <c r="H4" s="1"/>
      <c r="I4" s="1"/>
    </row>
    <row r="5" spans="1:9" x14ac:dyDescent="0.2">
      <c r="A5" s="41" t="s">
        <v>34</v>
      </c>
      <c r="B5" s="42"/>
      <c r="C5" s="42"/>
      <c r="D5" s="42"/>
      <c r="E5" s="42"/>
      <c r="F5" s="43"/>
      <c r="G5" s="19"/>
    </row>
    <row r="6" spans="1:9" x14ac:dyDescent="0.2">
      <c r="A6" s="44" t="s">
        <v>5</v>
      </c>
      <c r="B6" s="45"/>
      <c r="C6" s="45"/>
      <c r="D6" s="45"/>
      <c r="E6" s="45"/>
      <c r="F6" s="45"/>
      <c r="G6" s="46"/>
    </row>
    <row r="7" spans="1:9" ht="78.75" x14ac:dyDescent="0.2">
      <c r="A7" s="10">
        <v>1</v>
      </c>
      <c r="B7" s="14"/>
      <c r="C7" s="13" t="s">
        <v>35</v>
      </c>
      <c r="D7" s="3" t="s">
        <v>0</v>
      </c>
      <c r="E7" s="20">
        <v>1</v>
      </c>
      <c r="F7" s="20"/>
      <c r="G7" s="21">
        <f>E7*F7</f>
        <v>0</v>
      </c>
      <c r="H7" s="7"/>
    </row>
    <row r="8" spans="1:9" x14ac:dyDescent="0.2">
      <c r="A8" s="6" t="s">
        <v>1</v>
      </c>
      <c r="B8" s="4"/>
      <c r="C8" s="2" t="s">
        <v>2</v>
      </c>
      <c r="D8" s="4"/>
      <c r="E8" s="22"/>
      <c r="F8" s="22"/>
      <c r="G8" s="23">
        <f>SUM(G7:G7)</f>
        <v>0</v>
      </c>
    </row>
    <row r="9" spans="1:9" x14ac:dyDescent="0.2">
      <c r="A9" s="47" t="s">
        <v>49</v>
      </c>
      <c r="B9" s="48"/>
      <c r="C9" s="48"/>
      <c r="D9" s="48"/>
      <c r="E9" s="48"/>
      <c r="F9" s="48"/>
      <c r="G9" s="49"/>
    </row>
    <row r="10" spans="1:9" ht="22.5" x14ac:dyDescent="0.2">
      <c r="A10" s="10">
        <v>3</v>
      </c>
      <c r="B10" s="14"/>
      <c r="C10" s="13" t="s">
        <v>43</v>
      </c>
      <c r="D10" s="11" t="s">
        <v>25</v>
      </c>
      <c r="E10" s="20">
        <v>36</v>
      </c>
      <c r="F10" s="20"/>
      <c r="G10" s="21">
        <f>E10*F10</f>
        <v>0</v>
      </c>
    </row>
    <row r="11" spans="1:9" ht="33.75" x14ac:dyDescent="0.2">
      <c r="A11" s="10">
        <v>4</v>
      </c>
      <c r="B11" s="14"/>
      <c r="C11" s="13" t="s">
        <v>45</v>
      </c>
      <c r="D11" s="11" t="s">
        <v>25</v>
      </c>
      <c r="E11" s="24">
        <v>656.4</v>
      </c>
      <c r="F11" s="20"/>
      <c r="G11" s="21">
        <f>F11*E11</f>
        <v>0</v>
      </c>
    </row>
    <row r="12" spans="1:9" ht="22.5" x14ac:dyDescent="0.2">
      <c r="A12" s="10">
        <v>5</v>
      </c>
      <c r="B12" s="14"/>
      <c r="C12" s="13" t="s">
        <v>46</v>
      </c>
      <c r="D12" s="11" t="s">
        <v>25</v>
      </c>
      <c r="E12" s="20">
        <v>656.4</v>
      </c>
      <c r="F12" s="20"/>
      <c r="G12" s="21">
        <f t="shared" ref="G12" si="0">E12*F12</f>
        <v>0</v>
      </c>
    </row>
    <row r="13" spans="1:9" ht="33.75" x14ac:dyDescent="0.2">
      <c r="A13" s="10">
        <v>6</v>
      </c>
      <c r="B13" s="14"/>
      <c r="C13" s="13" t="s">
        <v>47</v>
      </c>
      <c r="D13" s="11" t="s">
        <v>25</v>
      </c>
      <c r="E13" s="24">
        <v>158</v>
      </c>
      <c r="F13" s="20"/>
      <c r="G13" s="21">
        <f>F13*E13</f>
        <v>0</v>
      </c>
    </row>
    <row r="14" spans="1:9" ht="22.5" x14ac:dyDescent="0.2">
      <c r="A14" s="10">
        <v>7</v>
      </c>
      <c r="B14" s="14"/>
      <c r="C14" s="13" t="s">
        <v>48</v>
      </c>
      <c r="D14" s="11" t="s">
        <v>25</v>
      </c>
      <c r="E14" s="20">
        <v>158</v>
      </c>
      <c r="F14" s="20"/>
      <c r="G14" s="21">
        <f t="shared" ref="G14:G16" si="1">E14*F14</f>
        <v>0</v>
      </c>
    </row>
    <row r="15" spans="1:9" ht="22.5" x14ac:dyDescent="0.2">
      <c r="A15" s="10">
        <v>8</v>
      </c>
      <c r="B15" s="14"/>
      <c r="C15" s="13" t="s">
        <v>42</v>
      </c>
      <c r="D15" s="11" t="s">
        <v>26</v>
      </c>
      <c r="E15" s="20">
        <v>11</v>
      </c>
      <c r="F15" s="20"/>
      <c r="G15" s="21">
        <f t="shared" si="1"/>
        <v>0</v>
      </c>
    </row>
    <row r="16" spans="1:9" x14ac:dyDescent="0.2">
      <c r="A16" s="10">
        <v>9</v>
      </c>
      <c r="B16" s="14"/>
      <c r="C16" s="13" t="s">
        <v>44</v>
      </c>
      <c r="D16" s="11" t="s">
        <v>26</v>
      </c>
      <c r="E16" s="20">
        <v>9</v>
      </c>
      <c r="F16" s="20"/>
      <c r="G16" s="21">
        <f t="shared" si="1"/>
        <v>0</v>
      </c>
    </row>
    <row r="17" spans="1:8" x14ac:dyDescent="0.2">
      <c r="A17" s="50" t="s">
        <v>2</v>
      </c>
      <c r="B17" s="51"/>
      <c r="C17" s="51"/>
      <c r="D17" s="51"/>
      <c r="E17" s="51"/>
      <c r="F17" s="52"/>
      <c r="G17" s="23">
        <f>SUM(G10:G16)</f>
        <v>0</v>
      </c>
      <c r="H17" s="8"/>
    </row>
    <row r="18" spans="1:8" x14ac:dyDescent="0.2">
      <c r="A18" s="47" t="s">
        <v>36</v>
      </c>
      <c r="B18" s="45"/>
      <c r="C18" s="45"/>
      <c r="D18" s="45"/>
      <c r="E18" s="45"/>
      <c r="F18" s="45"/>
      <c r="G18" s="46"/>
    </row>
    <row r="19" spans="1:8" ht="33.75" x14ac:dyDescent="0.2">
      <c r="A19" s="10">
        <v>10</v>
      </c>
      <c r="B19" s="14"/>
      <c r="C19" s="13" t="s">
        <v>50</v>
      </c>
      <c r="D19" s="11" t="s">
        <v>26</v>
      </c>
      <c r="E19" s="20">
        <v>3</v>
      </c>
      <c r="F19" s="20"/>
      <c r="G19" s="21">
        <f>E19*F19</f>
        <v>0</v>
      </c>
    </row>
    <row r="20" spans="1:8" ht="33.75" x14ac:dyDescent="0.2">
      <c r="A20" s="10">
        <v>11</v>
      </c>
      <c r="B20" s="14"/>
      <c r="C20" s="13" t="s">
        <v>51</v>
      </c>
      <c r="D20" s="11" t="s">
        <v>26</v>
      </c>
      <c r="E20" s="20">
        <v>14</v>
      </c>
      <c r="F20" s="20"/>
      <c r="G20" s="21">
        <f>F20*E20</f>
        <v>0</v>
      </c>
    </row>
    <row r="21" spans="1:8" ht="45" x14ac:dyDescent="0.2">
      <c r="A21" s="10">
        <v>13</v>
      </c>
      <c r="B21" s="14"/>
      <c r="C21" s="13" t="s">
        <v>52</v>
      </c>
      <c r="D21" s="11" t="s">
        <v>26</v>
      </c>
      <c r="E21" s="20">
        <v>1</v>
      </c>
      <c r="F21" s="20"/>
      <c r="G21" s="21">
        <f t="shared" ref="G21" si="2">E21*F21</f>
        <v>0</v>
      </c>
    </row>
    <row r="22" spans="1:8" x14ac:dyDescent="0.2">
      <c r="A22" s="50" t="s">
        <v>2</v>
      </c>
      <c r="B22" s="51"/>
      <c r="C22" s="51"/>
      <c r="D22" s="51"/>
      <c r="E22" s="51"/>
      <c r="F22" s="52"/>
      <c r="G22" s="23">
        <f>SUM(G19:G21)</f>
        <v>0</v>
      </c>
      <c r="H22" s="8"/>
    </row>
    <row r="23" spans="1:8" x14ac:dyDescent="0.2">
      <c r="A23" s="47" t="s">
        <v>56</v>
      </c>
      <c r="B23" s="45"/>
      <c r="C23" s="45"/>
      <c r="D23" s="45"/>
      <c r="E23" s="45"/>
      <c r="F23" s="45"/>
      <c r="G23" s="46"/>
    </row>
    <row r="24" spans="1:8" ht="22.5" x14ac:dyDescent="0.2">
      <c r="A24" s="10">
        <v>14</v>
      </c>
      <c r="B24" s="14"/>
      <c r="C24" s="9" t="s">
        <v>57</v>
      </c>
      <c r="D24" s="11" t="s">
        <v>26</v>
      </c>
      <c r="E24" s="20">
        <v>1</v>
      </c>
      <c r="F24" s="20"/>
      <c r="G24" s="21">
        <f>E24*F24</f>
        <v>0</v>
      </c>
    </row>
    <row r="25" spans="1:8" ht="22.5" x14ac:dyDescent="0.2">
      <c r="A25" s="10">
        <v>15</v>
      </c>
      <c r="B25" s="14"/>
      <c r="C25" s="9" t="s">
        <v>40</v>
      </c>
      <c r="D25" s="11" t="s">
        <v>26</v>
      </c>
      <c r="E25" s="20">
        <v>1</v>
      </c>
      <c r="F25" s="20"/>
      <c r="G25" s="21">
        <f t="shared" ref="G25" si="3">E25*F25</f>
        <v>0</v>
      </c>
    </row>
    <row r="26" spans="1:8" x14ac:dyDescent="0.2">
      <c r="A26" s="50" t="s">
        <v>2</v>
      </c>
      <c r="B26" s="51"/>
      <c r="C26" s="51"/>
      <c r="D26" s="51"/>
      <c r="E26" s="51"/>
      <c r="F26" s="52"/>
      <c r="G26" s="23">
        <f>SUM(G24:G25)</f>
        <v>0</v>
      </c>
      <c r="H26" s="8"/>
    </row>
    <row r="27" spans="1:8" ht="13.15" customHeight="1" x14ac:dyDescent="0.2">
      <c r="A27" s="47" t="s">
        <v>37</v>
      </c>
      <c r="B27" s="56"/>
      <c r="C27" s="56"/>
      <c r="D27" s="56"/>
      <c r="E27" s="56"/>
      <c r="F27" s="56"/>
      <c r="G27" s="57"/>
    </row>
    <row r="28" spans="1:8" ht="22.5" x14ac:dyDescent="0.2">
      <c r="A28" s="10">
        <v>16</v>
      </c>
      <c r="B28" s="14"/>
      <c r="C28" s="13" t="s">
        <v>39</v>
      </c>
      <c r="D28" s="11" t="s">
        <v>26</v>
      </c>
      <c r="E28" s="20">
        <v>1</v>
      </c>
      <c r="F28" s="24"/>
      <c r="G28" s="21">
        <f>E28*F28</f>
        <v>0</v>
      </c>
    </row>
    <row r="29" spans="1:8" x14ac:dyDescent="0.2">
      <c r="A29" s="58" t="s">
        <v>2</v>
      </c>
      <c r="B29" s="59"/>
      <c r="C29" s="59"/>
      <c r="D29" s="59"/>
      <c r="E29" s="59"/>
      <c r="F29" s="60"/>
      <c r="G29" s="23">
        <f>+G28</f>
        <v>0</v>
      </c>
      <c r="H29" s="8"/>
    </row>
    <row r="30" spans="1:8" x14ac:dyDescent="0.2">
      <c r="A30" s="47" t="s">
        <v>54</v>
      </c>
      <c r="B30" s="45"/>
      <c r="C30" s="45"/>
      <c r="D30" s="45"/>
      <c r="E30" s="45"/>
      <c r="F30" s="45"/>
      <c r="G30" s="46"/>
    </row>
    <row r="31" spans="1:8" ht="22.5" x14ac:dyDescent="0.2">
      <c r="A31" s="10">
        <v>16</v>
      </c>
      <c r="B31" s="14"/>
      <c r="C31" s="13" t="s">
        <v>55</v>
      </c>
      <c r="D31" s="11" t="s">
        <v>26</v>
      </c>
      <c r="E31" s="20">
        <v>1</v>
      </c>
      <c r="F31" s="24"/>
      <c r="G31" s="21">
        <f>E31*F31</f>
        <v>0</v>
      </c>
    </row>
    <row r="32" spans="1:8" x14ac:dyDescent="0.2">
      <c r="A32" s="58" t="s">
        <v>2</v>
      </c>
      <c r="B32" s="51"/>
      <c r="C32" s="51"/>
      <c r="D32" s="51"/>
      <c r="E32" s="51"/>
      <c r="F32" s="52"/>
      <c r="G32" s="23">
        <f>+G31</f>
        <v>0</v>
      </c>
      <c r="H32" s="8"/>
    </row>
    <row r="33" spans="1:8" x14ac:dyDescent="0.2">
      <c r="A33" s="47" t="s">
        <v>38</v>
      </c>
      <c r="B33" s="45"/>
      <c r="C33" s="45"/>
      <c r="D33" s="45"/>
      <c r="E33" s="45"/>
      <c r="F33" s="45"/>
      <c r="G33" s="46"/>
    </row>
    <row r="34" spans="1:8" x14ac:dyDescent="0.2">
      <c r="A34" s="10">
        <v>17</v>
      </c>
      <c r="B34" s="14"/>
      <c r="C34" s="13" t="s">
        <v>53</v>
      </c>
      <c r="D34" s="11" t="s">
        <v>26</v>
      </c>
      <c r="E34" s="20">
        <v>1</v>
      </c>
      <c r="F34" s="20"/>
      <c r="G34" s="21">
        <f>E34*F34</f>
        <v>0</v>
      </c>
    </row>
    <row r="35" spans="1:8" x14ac:dyDescent="0.2">
      <c r="A35" s="10">
        <v>18</v>
      </c>
      <c r="B35" s="14"/>
      <c r="C35" s="13" t="s">
        <v>41</v>
      </c>
      <c r="D35" s="11" t="s">
        <v>26</v>
      </c>
      <c r="E35" s="20">
        <v>1</v>
      </c>
      <c r="F35" s="20"/>
      <c r="G35" s="21">
        <f t="shared" ref="G35" si="4">E35*F35</f>
        <v>0</v>
      </c>
    </row>
    <row r="36" spans="1:8" x14ac:dyDescent="0.2">
      <c r="A36" s="50" t="s">
        <v>2</v>
      </c>
      <c r="B36" s="51"/>
      <c r="C36" s="51"/>
      <c r="D36" s="51"/>
      <c r="E36" s="51"/>
      <c r="F36" s="52"/>
      <c r="G36" s="23">
        <f>SUM(G33:G35)</f>
        <v>0</v>
      </c>
      <c r="H36" s="8"/>
    </row>
    <row r="37" spans="1:8" ht="13.15" customHeight="1" x14ac:dyDescent="0.2">
      <c r="A37" s="53" t="s">
        <v>3</v>
      </c>
      <c r="B37" s="54"/>
      <c r="C37" s="54"/>
      <c r="D37" s="54"/>
      <c r="E37" s="54"/>
      <c r="F37" s="55"/>
      <c r="G37" s="25">
        <f>+G36+G32+G29+G26+G22+G17+G8</f>
        <v>0</v>
      </c>
    </row>
    <row r="38" spans="1:8" x14ac:dyDescent="0.2">
      <c r="A38" s="29" t="s">
        <v>24</v>
      </c>
      <c r="B38" s="30"/>
      <c r="C38" s="30"/>
      <c r="D38" s="30"/>
      <c r="E38" s="30"/>
      <c r="F38" s="31"/>
      <c r="G38" s="26">
        <f>ROUND(G37*0.23,2)</f>
        <v>0</v>
      </c>
    </row>
    <row r="39" spans="1:8" ht="13.5" thickBot="1" x14ac:dyDescent="0.25">
      <c r="A39" s="32" t="s">
        <v>4</v>
      </c>
      <c r="B39" s="33"/>
      <c r="C39" s="33"/>
      <c r="D39" s="33"/>
      <c r="E39" s="33"/>
      <c r="F39" s="34"/>
      <c r="G39" s="27">
        <f>G38+G37</f>
        <v>0</v>
      </c>
    </row>
    <row r="42" spans="1:8" x14ac:dyDescent="0.2">
      <c r="G42" s="21"/>
    </row>
  </sheetData>
  <mergeCells count="19">
    <mergeCell ref="A32:F32"/>
    <mergeCell ref="A33:G33"/>
    <mergeCell ref="A36:F36"/>
    <mergeCell ref="A38:F38"/>
    <mergeCell ref="A39:F39"/>
    <mergeCell ref="A1:G1"/>
    <mergeCell ref="A3:G3"/>
    <mergeCell ref="A5:F5"/>
    <mergeCell ref="A6:G6"/>
    <mergeCell ref="A9:G9"/>
    <mergeCell ref="A17:F17"/>
    <mergeCell ref="A37:F37"/>
    <mergeCell ref="A27:G27"/>
    <mergeCell ref="A29:F29"/>
    <mergeCell ref="A18:G18"/>
    <mergeCell ref="A22:F22"/>
    <mergeCell ref="A23:G23"/>
    <mergeCell ref="A26:F26"/>
    <mergeCell ref="A30:G30"/>
  </mergeCells>
  <pageMargins left="0.55118110236220474" right="0.39370078740157483" top="0.39370078740157483" bottom="0.39370078740157483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0"/>
  <sheetViews>
    <sheetView topLeftCell="A10" workbookViewId="0">
      <selection activeCell="D29" sqref="D29"/>
    </sheetView>
  </sheetViews>
  <sheetFormatPr defaultRowHeight="12.75" x14ac:dyDescent="0.2"/>
  <cols>
    <col min="3" max="3" width="36.28515625" bestFit="1" customWidth="1"/>
    <col min="4" max="4" width="11" customWidth="1"/>
  </cols>
  <sheetData>
    <row r="2" spans="2:4" x14ac:dyDescent="0.2">
      <c r="B2" s="7" t="s">
        <v>6</v>
      </c>
    </row>
    <row r="4" spans="2:4" x14ac:dyDescent="0.2">
      <c r="B4">
        <f>20+17+11.5+4+6+20+4+4+18+7</f>
        <v>111.5</v>
      </c>
      <c r="C4">
        <f>20</f>
        <v>20</v>
      </c>
      <c r="D4">
        <f>B4*C4</f>
        <v>2230</v>
      </c>
    </row>
    <row r="7" spans="2:4" x14ac:dyDescent="0.2">
      <c r="C7" s="7" t="s">
        <v>12</v>
      </c>
      <c r="D7">
        <f>2300*250</f>
        <v>575000</v>
      </c>
    </row>
    <row r="8" spans="2:4" x14ac:dyDescent="0.2">
      <c r="C8" s="7" t="s">
        <v>16</v>
      </c>
      <c r="D8">
        <f>D7*0.03</f>
        <v>17250</v>
      </c>
    </row>
    <row r="9" spans="2:4" x14ac:dyDescent="0.2">
      <c r="C9" s="7" t="s">
        <v>7</v>
      </c>
      <c r="D9">
        <f>D7*0.03</f>
        <v>17250</v>
      </c>
    </row>
    <row r="10" spans="2:4" x14ac:dyDescent="0.2">
      <c r="C10" s="7" t="s">
        <v>9</v>
      </c>
      <c r="D10">
        <v>7000</v>
      </c>
    </row>
    <row r="11" spans="2:4" x14ac:dyDescent="0.2">
      <c r="C11" s="7" t="s">
        <v>8</v>
      </c>
      <c r="D11">
        <v>7000</v>
      </c>
    </row>
    <row r="12" spans="2:4" x14ac:dyDescent="0.2">
      <c r="C12" s="7" t="s">
        <v>10</v>
      </c>
      <c r="D12">
        <v>6000</v>
      </c>
    </row>
    <row r="13" spans="2:4" x14ac:dyDescent="0.2">
      <c r="C13" s="7" t="s">
        <v>11</v>
      </c>
      <c r="D13">
        <v>3500</v>
      </c>
    </row>
    <row r="14" spans="2:4" x14ac:dyDescent="0.2">
      <c r="C14" s="7" t="s">
        <v>20</v>
      </c>
      <c r="D14">
        <v>6500</v>
      </c>
    </row>
    <row r="15" spans="2:4" x14ac:dyDescent="0.2">
      <c r="C15" s="7" t="s">
        <v>22</v>
      </c>
      <c r="D15">
        <v>2140</v>
      </c>
    </row>
    <row r="16" spans="2:4" x14ac:dyDescent="0.2">
      <c r="B16">
        <f>2300/150</f>
        <v>15.333333333333334</v>
      </c>
      <c r="C16" s="7" t="s">
        <v>13</v>
      </c>
      <c r="D16">
        <f>16*7500</f>
        <v>120000</v>
      </c>
    </row>
    <row r="17" spans="2:6" x14ac:dyDescent="0.2">
      <c r="D17">
        <f>SUM(D7:D16)</f>
        <v>761640</v>
      </c>
    </row>
    <row r="22" spans="2:6" x14ac:dyDescent="0.2">
      <c r="B22" s="7" t="s">
        <v>14</v>
      </c>
    </row>
    <row r="23" spans="2:6" x14ac:dyDescent="0.2">
      <c r="C23" s="7" t="s">
        <v>17</v>
      </c>
    </row>
    <row r="24" spans="2:6" x14ac:dyDescent="0.2">
      <c r="B24">
        <f>C24*20</f>
        <v>1460</v>
      </c>
      <c r="C24">
        <f>8+3+3.5+4+6+2.5+11+5+1+2+2.5+9.5+11+4</f>
        <v>73</v>
      </c>
      <c r="D24">
        <f>1500*355</f>
        <v>532500</v>
      </c>
    </row>
    <row r="25" spans="2:6" x14ac:dyDescent="0.2">
      <c r="C25" s="7" t="s">
        <v>21</v>
      </c>
      <c r="D25">
        <v>125000</v>
      </c>
    </row>
    <row r="26" spans="2:6" x14ac:dyDescent="0.2">
      <c r="C26" s="7" t="s">
        <v>18</v>
      </c>
    </row>
    <row r="27" spans="2:6" x14ac:dyDescent="0.2">
      <c r="B27">
        <f>C27*20</f>
        <v>1180</v>
      </c>
      <c r="C27">
        <f>8.5+20+6+20+4.5</f>
        <v>59</v>
      </c>
      <c r="D27">
        <f>1200*250</f>
        <v>300000</v>
      </c>
      <c r="F27">
        <f>D24+D27+D29+D30+D25</f>
        <v>1587700</v>
      </c>
    </row>
    <row r="28" spans="2:6" x14ac:dyDescent="0.2">
      <c r="C28" s="7" t="s">
        <v>19</v>
      </c>
    </row>
    <row r="29" spans="2:6" x14ac:dyDescent="0.2">
      <c r="C29">
        <f>1460+1180</f>
        <v>2640</v>
      </c>
      <c r="D29">
        <f>C29*1*180</f>
        <v>475200</v>
      </c>
    </row>
    <row r="30" spans="2:6" x14ac:dyDescent="0.2">
      <c r="C30" s="7" t="s">
        <v>15</v>
      </c>
      <c r="D30">
        <v>155000</v>
      </c>
    </row>
    <row r="32" spans="2:6" x14ac:dyDescent="0.2">
      <c r="C32" s="7" t="s">
        <v>16</v>
      </c>
      <c r="D32">
        <f>F27*0.03</f>
        <v>47631</v>
      </c>
    </row>
    <row r="33" spans="3:6" x14ac:dyDescent="0.2">
      <c r="C33" s="7" t="s">
        <v>7</v>
      </c>
      <c r="D33">
        <f>F27*0.03</f>
        <v>47631</v>
      </c>
    </row>
    <row r="34" spans="3:6" x14ac:dyDescent="0.2">
      <c r="C34" s="7" t="s">
        <v>9</v>
      </c>
      <c r="D34">
        <v>8000</v>
      </c>
    </row>
    <row r="35" spans="3:6" x14ac:dyDescent="0.2">
      <c r="C35" s="7" t="s">
        <v>8</v>
      </c>
      <c r="D35">
        <v>9000</v>
      </c>
    </row>
    <row r="36" spans="3:6" x14ac:dyDescent="0.2">
      <c r="C36" s="7" t="s">
        <v>10</v>
      </c>
      <c r="D36">
        <v>6000</v>
      </c>
    </row>
    <row r="37" spans="3:6" x14ac:dyDescent="0.2">
      <c r="C37" s="7" t="s">
        <v>11</v>
      </c>
      <c r="D37">
        <v>3500</v>
      </c>
    </row>
    <row r="38" spans="3:6" x14ac:dyDescent="0.2">
      <c r="C38" s="7" t="s">
        <v>20</v>
      </c>
      <c r="D38">
        <v>6500</v>
      </c>
    </row>
    <row r="39" spans="3:6" x14ac:dyDescent="0.2">
      <c r="C39" s="7" t="s">
        <v>23</v>
      </c>
      <c r="D39">
        <v>2140</v>
      </c>
    </row>
    <row r="40" spans="3:6" x14ac:dyDescent="0.2">
      <c r="D40">
        <f>SUM(D32:D39)</f>
        <v>130402</v>
      </c>
      <c r="F40">
        <f>D40+F27</f>
        <v>1718102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GOZ Tuplice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Ofertowy-Prężyna</dc:title>
  <dc:creator>Adrian</dc:creator>
  <cp:lastModifiedBy>Iwona</cp:lastModifiedBy>
  <cp:lastPrinted>2022-11-25T07:16:46Z</cp:lastPrinted>
  <dcterms:created xsi:type="dcterms:W3CDTF">2022-01-17T16:32:32Z</dcterms:created>
  <dcterms:modified xsi:type="dcterms:W3CDTF">2024-08-20T16:48:03Z</dcterms:modified>
</cp:coreProperties>
</file>