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iola\Desktop\2024 Mariola\PODSTAWOWY\8. 3.272.49.2024 - 4318W ul. Zabraniecka\SWZ\"/>
    </mc:Choice>
  </mc:AlternateContent>
  <xr:revisionPtr revIDLastSave="0" documentId="13_ncr:1_{EACA0843-5318-4264-9D54-D8B30421D34E}" xr6:coauthVersionLast="47" xr6:coauthVersionMax="47" xr10:uidLastSave="{00000000-0000-0000-0000-000000000000}"/>
  <bookViews>
    <workbookView xWindow="-120" yWindow="-120" windowWidth="29040" windowHeight="15720" tabRatio="803" activeTab="2" xr2:uid="{00000000-000D-0000-FFFF-FFFF00000000}"/>
  </bookViews>
  <sheets>
    <sheet name="kosztorys inwestorski" sheetId="85" r:id="rId1"/>
    <sheet name="&lt;--przepusty" sheetId="74" state="hidden" r:id="rId2"/>
    <sheet name="Arkusz1" sheetId="86" r:id="rId3"/>
  </sheets>
  <definedNames>
    <definedName name="_od1">#REF!</definedName>
    <definedName name="_od2">#REF!</definedName>
    <definedName name="_od3">#REF!</definedName>
    <definedName name="_od4">#REF!</definedName>
    <definedName name="_ods1">#REF!</definedName>
    <definedName name="_ods2">#REF!</definedName>
    <definedName name="_ods3">#REF!</definedName>
    <definedName name="_ods4">#REF!</definedName>
    <definedName name="KOSZTORYS_OFERTOWY">#REF!</definedName>
    <definedName name="_xlnm.Print_Area" localSheetId="0">'kosztorys inwestorski'!$A$15:$G$161</definedName>
    <definedName name="_xlnm.Print_Area">#REF!</definedName>
    <definedName name="posz1">#REF!</definedName>
    <definedName name="posz2">#REF!</definedName>
    <definedName name="posz3">#REF!</definedName>
    <definedName name="_xlnm.Print_Titles" localSheetId="0">'kosztorys inwestorski'!$17:$18</definedName>
    <definedName name="_xlnm.Print_Titles">#REF!</definedName>
    <definedName name="Z_5E068C25_D435_46DE_A64A_D205E9289932_.wvu.PrintArea" localSheetId="1" hidden="1">'&lt;--przepusty'!$A$1:$J$45</definedName>
    <definedName name="Z_D77CCF3B_D797_41D0_B6E1_DD959026208A_.wvu.PrintArea" localSheetId="1" hidden="1">'&lt;--przepusty'!$A$1:$J$45</definedName>
  </definedNames>
  <calcPr calcId="191029"/>
  <customWorkbookViews>
    <customWorkbookView name="skrk - Widok osobisty" guid="{DFD46085-7CA0-4148-BC6E-BB530038F726}" mergeInterval="0" personalView="1" maximized="1" xWindow="1" yWindow="1" windowWidth="1916" windowHeight="983" tabRatio="938" activeSheetId="56"/>
    <customWorkbookView name="lewl - Widok osobisty" guid="{D77CCF3B-D797-41D0-B6E1-DD959026208A}" mergeInterval="0" personalView="1" maximized="1" xWindow="1" yWindow="1" windowWidth="1810" windowHeight="999" tabRatio="938" activeSheetId="3"/>
    <customWorkbookView name="kalr - Widok osobisty" guid="{5E068C25-D435-46DE-A64A-D205E9289932}" mergeInterval="0" personalView="1" maximized="1" xWindow="1" yWindow="1" windowWidth="1920" windowHeight="983" tabRatio="938" activeSheetId="58"/>
    <customWorkbookView name="wojl - Widok osobisty" guid="{0083642F-FC64-4801-91A4-9AFA22F77273}" mergeInterval="0" personalView="1" xWindow="6" yWindow="25" windowWidth="3499" windowHeight="1050" tabRatio="938" activeSheetId="64"/>
  </customWorkbookViews>
</workbook>
</file>

<file path=xl/calcChain.xml><?xml version="1.0" encoding="utf-8"?>
<calcChain xmlns="http://schemas.openxmlformats.org/spreadsheetml/2006/main">
  <c r="G158" i="85" l="1"/>
  <c r="G157" i="85" l="1"/>
  <c r="G155" i="85"/>
  <c r="G154" i="85"/>
  <c r="G153" i="85"/>
  <c r="G152" i="85"/>
  <c r="G151" i="85"/>
  <c r="G150" i="85"/>
  <c r="G149" i="85"/>
  <c r="G148" i="85"/>
  <c r="G146" i="85"/>
  <c r="G145" i="85"/>
  <c r="G143" i="85"/>
  <c r="G142" i="85"/>
  <c r="G141" i="85"/>
  <c r="G140" i="85"/>
  <c r="G139" i="85"/>
  <c r="G138" i="85"/>
  <c r="G137" i="85"/>
  <c r="G136" i="85"/>
  <c r="G135" i="85"/>
  <c r="G134" i="85"/>
  <c r="G132" i="85"/>
  <c r="G131" i="85"/>
  <c r="G130" i="85"/>
  <c r="G129" i="85"/>
  <c r="G128" i="85"/>
  <c r="G127" i="85"/>
  <c r="G126" i="85"/>
  <c r="G125" i="85"/>
  <c r="G124" i="85"/>
  <c r="G123" i="85"/>
  <c r="G122" i="85"/>
  <c r="G120" i="85"/>
  <c r="G119" i="85"/>
  <c r="G118" i="85"/>
  <c r="G117" i="85"/>
  <c r="G115" i="85"/>
  <c r="G114" i="85"/>
  <c r="G113" i="85"/>
  <c r="G112" i="85"/>
  <c r="G111" i="85"/>
  <c r="G110" i="85"/>
  <c r="G109" i="85"/>
  <c r="G108" i="85"/>
  <c r="E67" i="85" l="1"/>
  <c r="E61" i="85"/>
  <c r="E57" i="85"/>
  <c r="G95" i="85"/>
  <c r="E45" i="85"/>
  <c r="G51" i="85" l="1"/>
  <c r="G50" i="85"/>
  <c r="A51" i="85"/>
  <c r="E59" i="85"/>
  <c r="G59" i="85" s="1"/>
  <c r="G79" i="85"/>
  <c r="G78" i="85"/>
  <c r="G91" i="85"/>
  <c r="E81" i="85" l="1"/>
  <c r="E47" i="85" s="1"/>
  <c r="E62" i="85"/>
  <c r="G42" i="85"/>
  <c r="G41" i="85"/>
  <c r="G39" i="85" l="1"/>
  <c r="E37" i="85"/>
  <c r="E38" i="85" s="1"/>
  <c r="G29" i="85"/>
  <c r="G36" i="85"/>
  <c r="G34" i="85"/>
  <c r="G33" i="85"/>
  <c r="G27" i="85" l="1"/>
  <c r="G81" i="85" l="1"/>
  <c r="G99" i="85"/>
  <c r="G73" i="85"/>
  <c r="G66" i="85" l="1"/>
  <c r="G72" i="85" l="1"/>
  <c r="G105" i="85" l="1"/>
  <c r="G71" i="85"/>
  <c r="G21" i="85"/>
  <c r="G102" i="85"/>
  <c r="G100" i="85"/>
  <c r="G98" i="85"/>
  <c r="G96" i="85"/>
  <c r="G94" i="85"/>
  <c r="G90" i="85"/>
  <c r="G89" i="85"/>
  <c r="G87" i="85"/>
  <c r="G54" i="85"/>
  <c r="G53" i="85"/>
  <c r="G35" i="85"/>
  <c r="G32" i="85"/>
  <c r="G31" i="85"/>
  <c r="G26" i="85"/>
  <c r="G25" i="85"/>
  <c r="G24" i="85"/>
  <c r="G74" i="85" l="1"/>
  <c r="G64" i="85" l="1"/>
  <c r="G57" i="85"/>
  <c r="G47" i="85"/>
  <c r="G86" i="85"/>
  <c r="G83" i="85"/>
  <c r="G77" i="85"/>
  <c r="G67" i="85"/>
  <c r="G23" i="85"/>
  <c r="G30" i="85" l="1"/>
  <c r="G62" i="85"/>
  <c r="G61" i="85"/>
  <c r="G45" i="85"/>
  <c r="G70" i="85"/>
  <c r="G38" i="85" l="1"/>
  <c r="G37" i="85"/>
  <c r="A23" i="85"/>
  <c r="G159" i="85" l="1"/>
  <c r="G160" i="85" s="1"/>
  <c r="A24" i="85"/>
  <c r="A25" i="85" l="1"/>
  <c r="A32" i="85" l="1"/>
  <c r="D9" i="74" l="1"/>
  <c r="E9" i="74"/>
  <c r="H9" i="74"/>
  <c r="I9" i="74"/>
  <c r="J9" i="74"/>
  <c r="D10" i="74"/>
  <c r="E10" i="74"/>
  <c r="H10" i="74"/>
  <c r="I10" i="74"/>
  <c r="J10" i="74"/>
  <c r="D11" i="74"/>
  <c r="E11" i="74"/>
  <c r="H11" i="74"/>
  <c r="I11" i="74"/>
  <c r="J11" i="74"/>
  <c r="D12" i="74"/>
  <c r="E12" i="74"/>
  <c r="H12" i="74"/>
  <c r="I12" i="74"/>
  <c r="J12" i="74"/>
  <c r="D13" i="74"/>
  <c r="E13" i="74"/>
  <c r="H13" i="74"/>
  <c r="I13" i="74"/>
  <c r="J13" i="74"/>
  <c r="D14" i="74"/>
  <c r="E14" i="74"/>
  <c r="H14" i="74"/>
  <c r="I14" i="74"/>
  <c r="J14" i="74"/>
  <c r="D15" i="74"/>
  <c r="E15" i="74"/>
  <c r="H15" i="74"/>
  <c r="I15" i="74"/>
  <c r="J15" i="74"/>
  <c r="D16" i="74"/>
  <c r="E16" i="74"/>
  <c r="H16" i="74"/>
  <c r="I16" i="74"/>
  <c r="J16" i="74"/>
  <c r="D17" i="74"/>
  <c r="E17" i="74"/>
  <c r="H17" i="74"/>
  <c r="I17" i="74"/>
  <c r="J17" i="74"/>
  <c r="D18" i="74"/>
  <c r="E18" i="74"/>
  <c r="H18" i="74"/>
  <c r="I18" i="74"/>
  <c r="J18" i="74"/>
  <c r="D19" i="74"/>
  <c r="E19" i="74"/>
  <c r="H19" i="74"/>
  <c r="I19" i="74"/>
  <c r="J19" i="74"/>
  <c r="D20" i="74"/>
  <c r="E20" i="74"/>
  <c r="H20" i="74"/>
  <c r="I20" i="74"/>
  <c r="J20" i="74"/>
  <c r="D21" i="74"/>
  <c r="E21" i="74"/>
  <c r="H21" i="74"/>
  <c r="I21" i="74"/>
  <c r="J21" i="74"/>
  <c r="D22" i="74"/>
  <c r="E22" i="74"/>
  <c r="H22" i="74"/>
  <c r="I22" i="74"/>
  <c r="J22" i="74"/>
  <c r="D23" i="74"/>
  <c r="E23" i="74"/>
  <c r="H23" i="74"/>
  <c r="I23" i="74"/>
  <c r="J23" i="74"/>
  <c r="D24" i="74"/>
  <c r="E24" i="74"/>
  <c r="H24" i="74"/>
  <c r="I24" i="74"/>
  <c r="J24" i="74"/>
  <c r="D25" i="74"/>
  <c r="E25" i="74"/>
  <c r="H25" i="74"/>
  <c r="I25" i="74"/>
  <c r="J25" i="74"/>
  <c r="D26" i="74"/>
  <c r="E26" i="74"/>
  <c r="H26" i="74"/>
  <c r="I26" i="74"/>
  <c r="J26" i="74"/>
  <c r="D27" i="74"/>
  <c r="E27" i="74"/>
  <c r="H27" i="74"/>
  <c r="I27" i="74"/>
  <c r="J27" i="74"/>
  <c r="D28" i="74"/>
  <c r="E28" i="74"/>
  <c r="H28" i="74"/>
  <c r="I28" i="74"/>
  <c r="J28" i="74"/>
  <c r="D29" i="74"/>
  <c r="E29" i="74"/>
  <c r="H29" i="74"/>
  <c r="I29" i="74"/>
  <c r="J29" i="74"/>
  <c r="D30" i="74"/>
  <c r="E30" i="74"/>
  <c r="H30" i="74"/>
  <c r="I30" i="74"/>
  <c r="J30" i="74"/>
  <c r="D31" i="74"/>
  <c r="E31" i="74"/>
  <c r="H31" i="74"/>
  <c r="I31" i="74"/>
  <c r="J31" i="74"/>
  <c r="D32" i="74"/>
  <c r="E32" i="74"/>
  <c r="H32" i="74"/>
  <c r="I32" i="74"/>
  <c r="J32" i="74"/>
  <c r="D33" i="74"/>
  <c r="E33" i="74"/>
  <c r="H33" i="74"/>
  <c r="I33" i="74"/>
  <c r="J33" i="74"/>
  <c r="D34" i="74"/>
  <c r="E34" i="74"/>
  <c r="H34" i="74"/>
  <c r="I34" i="74"/>
  <c r="J34" i="74"/>
  <c r="D35" i="74"/>
  <c r="E35" i="74"/>
  <c r="H35" i="74"/>
  <c r="I35" i="74"/>
  <c r="J35" i="74"/>
  <c r="D36" i="74"/>
  <c r="E36" i="74"/>
  <c r="H36" i="74"/>
  <c r="I36" i="74"/>
  <c r="J36" i="74"/>
  <c r="D37" i="74"/>
  <c r="E37" i="74"/>
  <c r="H37" i="74"/>
  <c r="I37" i="74"/>
  <c r="J37" i="74"/>
  <c r="D38" i="74"/>
  <c r="E38" i="74"/>
  <c r="H38" i="74"/>
  <c r="I38" i="74"/>
  <c r="J38" i="74"/>
  <c r="D39" i="74"/>
  <c r="E39" i="74"/>
  <c r="H39" i="74"/>
  <c r="I39" i="74"/>
  <c r="J39" i="74"/>
  <c r="D40" i="74"/>
  <c r="E40" i="74"/>
  <c r="H40" i="74"/>
  <c r="I40" i="74"/>
  <c r="J40" i="74"/>
  <c r="D41" i="74"/>
  <c r="E41" i="74"/>
  <c r="H41" i="74"/>
  <c r="I41" i="74"/>
  <c r="J41" i="74"/>
  <c r="D42" i="74"/>
  <c r="E42" i="74"/>
  <c r="H42" i="74"/>
  <c r="I42" i="74"/>
  <c r="J42" i="74"/>
  <c r="D43" i="74"/>
  <c r="E43" i="74"/>
  <c r="H43" i="74"/>
  <c r="I43" i="74"/>
  <c r="J43" i="74"/>
  <c r="D44" i="74"/>
  <c r="E44" i="74"/>
  <c r="H44" i="74"/>
  <c r="I44" i="74"/>
  <c r="J44" i="74"/>
  <c r="C45" i="74"/>
  <c r="F45" i="74"/>
  <c r="G45" i="74"/>
  <c r="E45" i="74" l="1"/>
  <c r="H45" i="74"/>
  <c r="J45" i="74"/>
  <c r="D45" i="74"/>
  <c r="I45" i="74"/>
  <c r="A86" i="85" l="1"/>
  <c r="A87" i="85" l="1"/>
</calcChain>
</file>

<file path=xl/sharedStrings.xml><?xml version="1.0" encoding="utf-8"?>
<sst xmlns="http://schemas.openxmlformats.org/spreadsheetml/2006/main" count="395" uniqueCount="278">
  <si>
    <t>Wykaz  - 18</t>
  </si>
  <si>
    <t>WYKAZ ROBÓT PRZY BUDOWIE PRZEPUSTÓW POD PRZEJŚCIAMI AWARYJNYMI</t>
  </si>
  <si>
    <t>Autostrada A2 odcinek D1, km 431+500.00 - km 441+143.53</t>
  </si>
  <si>
    <t>km autostrady A2</t>
  </si>
  <si>
    <t xml:space="preserve">432+846.00 </t>
  </si>
  <si>
    <t xml:space="preserve">433+021.00 </t>
  </si>
  <si>
    <t xml:space="preserve">433+233.00 </t>
  </si>
  <si>
    <t xml:space="preserve">433+416.00 </t>
  </si>
  <si>
    <t xml:space="preserve">433+675.00 </t>
  </si>
  <si>
    <t xml:space="preserve">433+855.00 </t>
  </si>
  <si>
    <t xml:space="preserve">434+030.00 </t>
  </si>
  <si>
    <t xml:space="preserve">434+993.00 </t>
  </si>
  <si>
    <t xml:space="preserve">435+186.00 </t>
  </si>
  <si>
    <t xml:space="preserve">435+379.00 </t>
  </si>
  <si>
    <t xml:space="preserve">435+572.00 </t>
  </si>
  <si>
    <t xml:space="preserve">435+765.00 </t>
  </si>
  <si>
    <t xml:space="preserve">435+958.00 </t>
  </si>
  <si>
    <t xml:space="preserve">436+350.00 </t>
  </si>
  <si>
    <t xml:space="preserve">436+550.00 </t>
  </si>
  <si>
    <t xml:space="preserve">436+600.00 </t>
  </si>
  <si>
    <t xml:space="preserve">436+800.00 </t>
  </si>
  <si>
    <t xml:space="preserve">438+409.00 </t>
  </si>
  <si>
    <t xml:space="preserve">438+225.00 </t>
  </si>
  <si>
    <t xml:space="preserve">439+016.00 </t>
  </si>
  <si>
    <t xml:space="preserve">439+216.00 </t>
  </si>
  <si>
    <t xml:space="preserve">439+402.00 </t>
  </si>
  <si>
    <t xml:space="preserve">439+592.00 </t>
  </si>
  <si>
    <t xml:space="preserve">439+774.00 </t>
  </si>
  <si>
    <t xml:space="preserve">439+960.00 </t>
  </si>
  <si>
    <t xml:space="preserve">440+146.00 </t>
  </si>
  <si>
    <t xml:space="preserve">440+300.00 </t>
  </si>
  <si>
    <t xml:space="preserve">440+512.00 </t>
  </si>
  <si>
    <t xml:space="preserve">440+712.00 </t>
  </si>
  <si>
    <t xml:space="preserve">440+912.00 </t>
  </si>
  <si>
    <t xml:space="preserve">441+112.00 </t>
  </si>
  <si>
    <t>Długość rury stalowej</t>
  </si>
  <si>
    <t>DN 500</t>
  </si>
  <si>
    <t>Nasyp</t>
  </si>
  <si>
    <t>Umocnienie brukiem na podbud. z piasku stab. cement. czoła przepustu</t>
  </si>
  <si>
    <t>Umocnienie brukiem na podbud. z piasku stab. cement. wlotu i wylotu przepustu</t>
  </si>
  <si>
    <t>Umocnienie darniną</t>
  </si>
  <si>
    <t>Geotkanina polipropylenowa</t>
  </si>
  <si>
    <t>Geowłóknina polipropylenowa</t>
  </si>
  <si>
    <t>Mieszanka żwir.-piask.   0-32mm</t>
  </si>
  <si>
    <t>0+638.00 DL 2</t>
  </si>
  <si>
    <t>0+484.40 DL 2</t>
  </si>
  <si>
    <t>0+326.40 DL 2</t>
  </si>
  <si>
    <t>0+039.00 DL 1</t>
  </si>
  <si>
    <t>0+235.00 DL 1</t>
  </si>
  <si>
    <t>km</t>
  </si>
  <si>
    <t>m2</t>
  </si>
  <si>
    <t>m3</t>
  </si>
  <si>
    <t>Materac z kruszywa naturalnego</t>
  </si>
  <si>
    <t>SUMA:</t>
  </si>
  <si>
    <t>Lokalizacja</t>
  </si>
  <si>
    <t>L</t>
  </si>
  <si>
    <t>P</t>
  </si>
  <si>
    <t>__</t>
  </si>
  <si>
    <t>mb</t>
  </si>
  <si>
    <t>Strona</t>
  </si>
  <si>
    <t>L.p.</t>
  </si>
  <si>
    <t>Rodzaj robót</t>
  </si>
  <si>
    <t>jednostka</t>
  </si>
  <si>
    <t>ilość</t>
  </si>
  <si>
    <t>D.01.00.00</t>
  </si>
  <si>
    <t xml:space="preserve"> ROBOTY PRZYGOTOWAWCZE</t>
  </si>
  <si>
    <t>D.01.01.01</t>
  </si>
  <si>
    <t>PODBUDOWY</t>
  </si>
  <si>
    <t>D.04.01.01</t>
  </si>
  <si>
    <t>Koryto wraz z profilowaniem i zagęszczeniem podłoża</t>
  </si>
  <si>
    <t>nazwa</t>
  </si>
  <si>
    <t>Cena jednostkowa [PLN]</t>
  </si>
  <si>
    <t>Wartość [PLN]</t>
  </si>
  <si>
    <t>D.04.00.00</t>
  </si>
  <si>
    <t>Odtworzenie trasy i punktów wysokościowych</t>
  </si>
  <si>
    <t>D.06.00.00</t>
  </si>
  <si>
    <t>ROBOTY WYKOŃCZENIOWE</t>
  </si>
  <si>
    <t>szt.</t>
  </si>
  <si>
    <t>m</t>
  </si>
  <si>
    <t>D.06.04.01</t>
  </si>
  <si>
    <t>D.01.02.04</t>
  </si>
  <si>
    <t>Rowy</t>
  </si>
  <si>
    <r>
      <t>m</t>
    </r>
    <r>
      <rPr>
        <vertAlign val="superscript"/>
        <sz val="10"/>
        <rFont val="Arial"/>
        <family val="2"/>
        <charset val="238"/>
      </rPr>
      <t>2</t>
    </r>
  </si>
  <si>
    <t>D.02.00.00</t>
  </si>
  <si>
    <t>ROBOTY ZIEMNE</t>
  </si>
  <si>
    <t>D.02.01.01</t>
  </si>
  <si>
    <t>Wykopy w gruntach nieskalistych</t>
  </si>
  <si>
    <r>
      <t>m</t>
    </r>
    <r>
      <rPr>
        <sz val="10"/>
        <rFont val="Calibri"/>
        <family val="2"/>
        <charset val="238"/>
      </rPr>
      <t>³</t>
    </r>
  </si>
  <si>
    <t>D.02.03.01</t>
  </si>
  <si>
    <t>Wykonanie nasypów</t>
  </si>
  <si>
    <t>D.06.01.10</t>
  </si>
  <si>
    <t>Odtworzenie trasy i punktów wysokościowych przy liniowych robotach ziemnych (drogi) w terenie równinnym, obsługa geodezyjna, inwentaryzacja powykonawcza, zastabilizowanie punktów osnowy geodezyjnej w sposób trwały, ochrona ich przed zniszczeniem oraz oznakowanie w sposób ułatwiający odszukanie</t>
  </si>
  <si>
    <t>Rozbiórka elementów dróg</t>
  </si>
  <si>
    <t>Pobocze z kruszywa łamanego</t>
  </si>
  <si>
    <t>D.04.03.01</t>
  </si>
  <si>
    <t>Oczyszczenie i skropienie warstw konstrukcyjnych</t>
  </si>
  <si>
    <r>
      <t>m</t>
    </r>
    <r>
      <rPr>
        <vertAlign val="superscript"/>
        <sz val="10"/>
        <rFont val="Arial"/>
        <family val="2"/>
      </rPr>
      <t>2</t>
    </r>
  </si>
  <si>
    <t>D.05.00.00</t>
  </si>
  <si>
    <t>NAWIERZCHNIE</t>
  </si>
  <si>
    <t>D.05.03.05</t>
  </si>
  <si>
    <t>Nawierzchnie z betonu asfaltowego</t>
  </si>
  <si>
    <t>D.07.00.00</t>
  </si>
  <si>
    <t>URZĄDZENIA BEZPIECZEŃSTWA RUCHU</t>
  </si>
  <si>
    <t>D.07.02.01</t>
  </si>
  <si>
    <t>Oznakowanie Pionowe</t>
  </si>
  <si>
    <t>D.01.02.01</t>
  </si>
  <si>
    <t>Ścinanie drzew bez utrudnień śr. do 15cm wraz z karczowaniem pni oraz wywiezieniem dłużyc, gałęzi i karpiny</t>
  </si>
  <si>
    <t>Ścinanie drzew bez utrudnień śr. 16 - 35 cm wraz z karczowaniem pni oraz wywiezieniem dłużyc, gałęzi i karpiny</t>
  </si>
  <si>
    <t>D.03.00.00</t>
  </si>
  <si>
    <t>ODWODNIENIE KORPUSU DROGOWEGO</t>
  </si>
  <si>
    <t>Ścianki czołowe prefabrykowane betonowe ze skrzydełkami dla przepustów pod zjazdami z rur PEHD śr. 40 cm</t>
  </si>
  <si>
    <r>
      <t>m</t>
    </r>
    <r>
      <rPr>
        <sz val="10"/>
        <rFont val="Calibri"/>
        <family val="2"/>
        <charset val="238"/>
      </rPr>
      <t>²</t>
    </r>
  </si>
  <si>
    <t>Dodatek za każdy dalszy 1 km przewozu gruzu ponad 1 km (transport gruzu na odległość do 10 km)</t>
  </si>
  <si>
    <t>D.08.00.00</t>
  </si>
  <si>
    <t>ELEMENTY ULIC I DRÓG</t>
  </si>
  <si>
    <t>D.08.01.01</t>
  </si>
  <si>
    <t>Krawężniki betonowe na ławie betonowej</t>
  </si>
  <si>
    <t>Ustawienie słupków z rur stalowych ø70 dla znaków drogowych, wraz z wykopaniem i zasypaniem dołów z ubiciem warstwami</t>
  </si>
  <si>
    <t>D.06.01.01</t>
  </si>
  <si>
    <t>D.04.05.01</t>
  </si>
  <si>
    <t>Podbudowa i podłoże z gruntu lub kruszywa stabilizowanego cementem</t>
  </si>
  <si>
    <t>D.07.01.01</t>
  </si>
  <si>
    <t>Oznakowanie Poziome</t>
  </si>
  <si>
    <t>Usunięcie drzew i krzaków</t>
  </si>
  <si>
    <t>Przepusty pod zjazdami i wzdluż rowów</t>
  </si>
  <si>
    <t>D.08.02.02</t>
  </si>
  <si>
    <t>Chodniki z kostki brukowej betonowej</t>
  </si>
  <si>
    <t>D.08.03.01</t>
  </si>
  <si>
    <t>Betonowe obrzeża chodnikowe</t>
  </si>
  <si>
    <t>Ustawienie obrzeży betonowych o wymiarach 30x8x100 cm na ławie betonowej C8/10 z oporem, spoiny wypełnione zaprawą cementową</t>
  </si>
  <si>
    <t>Nr Spec. Tech.</t>
  </si>
  <si>
    <t>Ustawienie krawężników betonowych 15x30x100cm  wraz z wykonaniem ławy betonowej z oporem C12/15</t>
  </si>
  <si>
    <t xml:space="preserve">Wywiezienie gruzu z terenu rozbiórki samochodami na odl. do 1km </t>
  </si>
  <si>
    <t>Wykonanie ubezpieczenia płytami z betonu cementowego dna i skarp projektowanego rowu w miejscu wylotu przykanalika wpustu deszczowego do rowu, płyty chodnikowe, betonowe o wym. 40x40x5 cm na podsypce</t>
  </si>
  <si>
    <t>D.03.02.01</t>
  </si>
  <si>
    <t>D.09.00.00</t>
  </si>
  <si>
    <t>ZIELEŃ DROGOWA</t>
  </si>
  <si>
    <t>D.09.01.01</t>
  </si>
  <si>
    <t>Sadzenie drzew</t>
  </si>
  <si>
    <t>Rozebranie przepustów pod zjazdami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</si>
  <si>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1"/>
        <color theme="1"/>
        <rFont val="Czcionka tekstu podstawowego"/>
        <family val="2"/>
        <charset val="238"/>
      </rPr>
      <t/>
    </r>
  </si>
  <si>
    <t>Wykonanie warstwy ścieralnej jezdni z betonu asfaltowego AC 11S, grubość warstwy po zagęszczeniu 4 cm (jezdnia)</t>
  </si>
  <si>
    <t>Wykonanie chodników z kostki betonowej 10x20cm o grubości 8 cm, szarej na podsypce cementowo-piaskowej, spoiny wypełnione piaskiem</t>
  </si>
  <si>
    <t>Wykonanie zjazdów z kostki betonowej 10x20cm o grubości 8 cm, czerwonej na podsypce cementowo-piaskowej, spoiny wypełnione piaskiem</t>
  </si>
  <si>
    <t>Wykonanie ścieżki pieszo-rowerowej z kostki betonowej 10x20cm o grubości 8 cm, kolor bez fazy na podsypce cementowo-piaskowej, spoiny wypełnione piaskiem</t>
  </si>
  <si>
    <t>Wykonanie ubezpieczenia płytami ażurowymi dna i skarp projektowanego rowu, po lewej stronie jezdni zgodnie z PZT, płyty ażurowe typu "EKO" mała o wym. 40x60x8 cm, zasypka humusem (13*1.6 + 46*1.9)</t>
  </si>
  <si>
    <t>Humusowanie z obsianiem rowów, grubość warstwy humusu 10 cm (290* 2.4)</t>
  </si>
  <si>
    <t>Odwodnienie drogi</t>
  </si>
  <si>
    <t>Profilowaniem dna i skarp rowów (290+59)</t>
  </si>
  <si>
    <t>Wykonanie podbudowy zasadniczej z mieszanki mineralno-asfaltowej AC16 P, gr. 6 cm</t>
  </si>
  <si>
    <t>Oczyszczenie warstw konstrukcyjnych bitumicznych mechanicznie - warstwa wiążąca (2935+127)</t>
  </si>
  <si>
    <t>D.03.01.01</t>
  </si>
  <si>
    <t>D.04.02.03</t>
  </si>
  <si>
    <t>Warstwa mrozoochronna</t>
  </si>
  <si>
    <t>D.04.04.02</t>
  </si>
  <si>
    <t>Podbudowa z kruszyw łamanych stabilizowanych mechanicznie</t>
  </si>
  <si>
    <t>Ścinanie drzew bez utrudnień śr. 36 - 55 cm wraz z karczowaniem pni oraz wywiezieniem dłużyc, gałęzi i karpiny</t>
  </si>
  <si>
    <t>Ścinanie drzew bez utrudnień śr. 56 - 75 cm wraz z karczowaniem pni oraz wywiezieniem dłużyc, gałęzi i karpiny</t>
  </si>
  <si>
    <t>Ścinanie drzew bez utrudnień śr. 76 - 100 cm wraz z karczowaniem pni oraz wywiezieniem dłużyc, gałęzi i karpiny</t>
  </si>
  <si>
    <t>Rozebranie nawierzchni z kostki betonowej wraz z podbudową z kruszyw gr. 20 cm ( chodniki, zjazdy)</t>
  </si>
  <si>
    <t>Rozebranie nawierzchni z płyt betonowych (zjazdy w drogę gminną), gr. 15 cm</t>
  </si>
  <si>
    <t>Rozebranie i ponowne ustawienie  ogrodzenia drewnianego</t>
  </si>
  <si>
    <t>Rozebranie krawężników betonowych o wymiarach 15x30x100 cm na ławie betonowej</t>
  </si>
  <si>
    <t>Rozebranieobrzeży betonowych o wymiarach 8x30x100 cm na ławie betonowej</t>
  </si>
  <si>
    <t>Rozebranie wpustu żeliwnego wraz z osadnikiem betonowym</t>
  </si>
  <si>
    <t xml:space="preserve">Rozebranie nawierzchni bitumicznejśr. gr. 10 cm  wraz z podbudową z kruszyw łamanych śr. gr 20 cm (jezdnia drogi powiatowej), </t>
  </si>
  <si>
    <t>Rozbiórka znaków drogowych</t>
  </si>
  <si>
    <t>D.01.03.01</t>
  </si>
  <si>
    <t>Regulacja urządzeń podziemnych</t>
  </si>
  <si>
    <t>Regulacja pionowa studzienek dla urządzeń podziemnych przy objętości betonu w jednym miejscu od 0,1 m3 do 0.3 m3
- studnia teletechniczna</t>
  </si>
  <si>
    <t>Regulacja wysokościowa studni kanalizacji sanitarnej wraz z wymianą włązów żeliwnych oraz pierścieni odciążających</t>
  </si>
  <si>
    <t>Wykonanie podbudowy z kruszywa łamanego 0/31,5 stabilizowanego mechanicznie, grubość warstwy po zagęszczeniu 20 cm (podbudowa jezdni i zjazdów bitum. 2935+127)</t>
  </si>
  <si>
    <t>Wykonanie podbudowy z pospółki - kruszywa stabilizowanego mechanicznie, grubość warstwy po zagęszczeniu 15 cm (warstwa odsączająca 1162+127+432+35)</t>
  </si>
  <si>
    <t>Wykonanie podbudowy z gruntu  stabilizowanego spoiwem hydraulicznym C1,5/2, grubość warstwy 15 cm ( jezdnia )</t>
  </si>
  <si>
    <t>Wykonanie warstwy wiążącej z betonu asfaltowego AC 11 W,  grubość warstwy 4 cm ( zjazdy bitum.)</t>
  </si>
  <si>
    <t>Wykonanie warstwy ścieralnej zjazdów  z betonu asfaltowego AC 11S, grubość warstwy po zagęszczeniu 4 cm</t>
  </si>
  <si>
    <t>Wykonanie warstwy wiążącej z betonu asfaltowego AC 16W, grubość warstwy po zagęszczeniu 5 cm (jezdnia)</t>
  </si>
  <si>
    <t>Wykonanie poboczy jezdni z kruszywa łamanego 0-31,5mm grubości 15 cm ( 360+41)</t>
  </si>
  <si>
    <t>Ułożenie przepustów rurowych PEHD śr. 40 cm pod zjazdami i wzdłuż rowów wraz z wykonaniem ławy z pospółki i zasypaniem przepustów zasypką z piasku</t>
  </si>
  <si>
    <t>Oznakowanie poziome cienkowarstwowe jezdni masami chemoutwardzalnymi ( P-23+P-26)</t>
  </si>
  <si>
    <t>Oznakowanie poziome grubowarstwowe jezdni masami chemoutwardzalnymi struktura  (P-13,P-3b,P-10,P-14,P-4,P-1e,P-6,P-1b)</t>
  </si>
  <si>
    <t>Przymocowanie do gotowych słupków znaków informacyjnych typ A, D, U-9a,U9-b średnie folia II generacji</t>
  </si>
  <si>
    <t>Przymocowanie do gotowych słupków znaków informacyjnych typ B, C, T średnie folia I generacji</t>
  </si>
  <si>
    <t>Sadzenie drzew liściastych form piennych ( klon kulisty) na terenie płaskim w gruncie kat. I-II z całkowitą zaprawą dołów; średnica min. 14 cm (miejsce sadzenia drzew wskazane przez Zamawiającego)</t>
  </si>
  <si>
    <t>Umocnienie powierzchniowe skarp, rowów i ścieków</t>
  </si>
  <si>
    <t>Wykonanie nasypów mechanicznie w gruntach kat. I-VI z pozyskaniem i transportem gruntu na odległość do 6 km (grunt pochodzący z wykopów 401*0.3)</t>
  </si>
  <si>
    <t>Ustawienie krawężników betonowych 12x25x100cm obniżonych wraz z wykonaniem ławy betonowej z oporem C12/15( obramowanie krawędzi jezdni)</t>
  </si>
  <si>
    <t>Ustawienie oporników betonowych 12x25x100cm obniżonych wraz z wykonaniem ławy betonowej z oporem C12/15 ( obramowanie zjazdów)</t>
  </si>
  <si>
    <t>Wykonanie podbudowy z mieszanki związanej cementem C3/4, grubość warstwy 15 cm (432+1072+35)</t>
  </si>
  <si>
    <t>Profilowanie i zagęszczenie podłoża mechanicznie pod warstwy konstrukcyjne jezdni, chodników, zjazdów, poboczy w gruntach kat. I-IV (2935+1072+35+127+432+360+41)</t>
  </si>
  <si>
    <t xml:space="preserve">Wykonanie wykopów mechanicznie w gruntach kat. I-V z transportem urobku na odkład lub nasyp na odległość do 6 km </t>
  </si>
  <si>
    <t>Skropienie mechaniczne warstw konstrukcyjnych ulepszonych emulsją asfaltową - warstwa wiążąca 2x(2935+127)</t>
  </si>
  <si>
    <t>Demontaż linii napowietrznej nn 0,4kV</t>
  </si>
  <si>
    <t>Demontaż przewodów nieizolowanych linii NN o przekroju do 95 mm2 z przeznaczeniem na złom 4xAL 70</t>
  </si>
  <si>
    <t>Demontaż słupów żelbetowych linii NN rozkracznych</t>
  </si>
  <si>
    <t>Demontaż słupów żelbetowych linii NN bliźniaczych</t>
  </si>
  <si>
    <t>Demontaż słupów żelbetowych linii NN pojedynczych z ustoiami</t>
  </si>
  <si>
    <t>Demontaż osprzętu sieciowego i konstrukcji metalowych linii NN - poprzecznik narożny lub krańcowy na słupie leżącym</t>
  </si>
  <si>
    <t>Demontaż osprzętu sieciowego i konstrukcji metalowych linii NN - poprzecznik przelotowy na słupie leżącym</t>
  </si>
  <si>
    <t>Demontaż przyłączy napowietrznych z udziałem podnośnika samochodowego</t>
  </si>
  <si>
    <t>Demontaż słupów żelbetowych linii NN pojedynczych z ustojami - demontaż słupów z żerdzi wirowanych do przeniesienia w nowe miejsce</t>
  </si>
  <si>
    <t>Demontaż linii napowietrznej nn 0,4kV - oświetlenie</t>
  </si>
  <si>
    <t>Demontaż przewodów nieizolowanych linii NN o przekroju do 95 mm2 z przeznaczeniem na złom AL 25</t>
  </si>
  <si>
    <t>Demontaż osprzętu sieciowego i konstrukcji metalowych linii NN - trzon kabłąkowy z izolatorem na słupie stojącym</t>
  </si>
  <si>
    <t>Demontaż wysięgników rurowych o ciężarze do 30 kg mocowanych na słupie lub ścianie - do ponownego montażu</t>
  </si>
  <si>
    <t>Demontaż opraw oświetlenia zewnętrznego na trzpieniu słupa lub wysięgniku - do ponownego montażu</t>
  </si>
  <si>
    <r>
      <rPr>
        <sz val="10"/>
        <rFont val="Arial"/>
        <family val="2"/>
        <charset val="238"/>
      </rPr>
      <t>km</t>
    </r>
  </si>
  <si>
    <r>
      <rPr>
        <sz val="10"/>
        <rFont val="Arial"/>
        <family val="2"/>
        <charset val="238"/>
      </rPr>
      <t>szt</t>
    </r>
  </si>
  <si>
    <r>
      <rPr>
        <sz val="10"/>
        <rFont val="Arial"/>
        <family val="2"/>
        <charset val="238"/>
      </rPr>
      <t>kpl.</t>
    </r>
  </si>
  <si>
    <t>Montaż linii napowietrznej nn 0,4kV</t>
  </si>
  <si>
    <r>
      <rPr>
        <sz val="10"/>
        <rFont val="Arial"/>
        <family val="2"/>
        <charset val="238"/>
      </rPr>
      <t>Wykopy mechaniczne pod słupy wirowane jednożerdzio-we o dłuqości 10.5 m</t>
    </r>
  </si>
  <si>
    <r>
      <rPr>
        <sz val="10"/>
        <rFont val="Arial"/>
        <family val="2"/>
        <charset val="238"/>
      </rPr>
      <t>stanow.</t>
    </r>
  </si>
  <si>
    <r>
      <rPr>
        <sz val="10"/>
        <rFont val="Arial"/>
        <family val="2"/>
        <charset val="238"/>
      </rPr>
      <t>Montaż i stawianie słupów linii napowietrznej nn z żerdzi wirowanych - pojedynczy o dłuqości do 10.5 m</t>
    </r>
  </si>
  <si>
    <r>
      <rPr>
        <sz val="10"/>
        <rFont val="Arial"/>
        <family val="2"/>
        <charset val="238"/>
      </rPr>
      <t>słup</t>
    </r>
  </si>
  <si>
    <r>
      <rPr>
        <sz val="10"/>
        <rFont val="Arial"/>
        <family val="2"/>
        <charset val="238"/>
      </rPr>
      <t>Montaż i stawianie słupów linii napowietrznej nn z żerdzi wirowanych -hak wieszakowy z uchwytem odciągowym i przelotowym</t>
    </r>
  </si>
  <si>
    <r>
      <rPr>
        <sz val="10"/>
        <rFont val="Arial"/>
        <family val="2"/>
        <charset val="238"/>
      </rPr>
      <t>szt.</t>
    </r>
  </si>
  <si>
    <r>
      <rPr>
        <sz val="10"/>
        <rFont val="Arial"/>
        <family val="2"/>
        <charset val="238"/>
      </rPr>
      <t>Montaż przewodów izolowanych linii napowietrznej nn typu AsXSn lub podobnych o przekroju 4x70 mm2</t>
    </r>
  </si>
  <si>
    <r>
      <rPr>
        <sz val="10"/>
        <rFont val="Arial"/>
        <family val="2"/>
        <charset val="238"/>
      </rPr>
      <t>Montaż konstrukcji stalowych i osprzętu linii napowietrznej nn - oqranicznik przepięć ASA 500-10BO</t>
    </r>
  </si>
  <si>
    <r>
      <rPr>
        <sz val="10"/>
        <rFont val="Arial"/>
        <family val="2"/>
        <charset val="238"/>
      </rPr>
      <t>Montaż mostków rozłącznych (przekrój przewodów do 70 mm2) dla linii niskieqo napięcia-połączenia linii</t>
    </r>
  </si>
  <si>
    <r>
      <rPr>
        <sz val="10"/>
        <rFont val="Arial"/>
        <family val="2"/>
        <charset val="238"/>
      </rPr>
      <t>Przewody uziemiające i wyrównawcze na słupach (bednarka o przekroju do 200 mm2)</t>
    </r>
  </si>
  <si>
    <r>
      <rPr>
        <sz val="10"/>
        <rFont val="Arial"/>
        <family val="2"/>
        <charset val="238"/>
      </rPr>
      <t>Mechaniczne pogrążanie uziomów pionowych prętowych w qruncie kat III</t>
    </r>
  </si>
  <si>
    <r>
      <rPr>
        <sz val="10"/>
        <rFont val="Arial"/>
        <family val="2"/>
        <charset val="238"/>
      </rPr>
      <t>Montaż uziomów lub przewodów uziemiających w qrun-cie kat.III</t>
    </r>
  </si>
  <si>
    <r>
      <rPr>
        <sz val="10"/>
        <rFont val="Arial"/>
        <family val="2"/>
        <charset val="238"/>
      </rPr>
      <t>Badania i pomiary instalacji uziemiającej (pierwszy pomiar)</t>
    </r>
  </si>
  <si>
    <r>
      <rPr>
        <sz val="10"/>
        <rFont val="Arial"/>
        <family val="2"/>
        <charset val="238"/>
      </rPr>
      <t>Badania i pomiary instalacji uziemiającej (każdy następny pomiar)</t>
    </r>
  </si>
  <si>
    <t>Montaż linii kablowej nn 0,4kV</t>
  </si>
  <si>
    <r>
      <rPr>
        <sz val="10"/>
        <rFont val="Arial"/>
        <family val="2"/>
        <charset val="238"/>
      </rPr>
      <t>Kopanie rowów dla kabli w sposób ręczny w gruncie kat. III</t>
    </r>
  </si>
  <si>
    <r>
      <rPr>
        <sz val="10"/>
        <rFont val="Arial"/>
        <family val="2"/>
        <charset val="238"/>
      </rPr>
      <t>Nasypanie warstwy piasku na dnie rowu kablowego o szerokości do 0,6 m Krotność = 2</t>
    </r>
  </si>
  <si>
    <r>
      <rPr>
        <sz val="10"/>
        <rFont val="Arial"/>
        <family val="2"/>
        <charset val="238"/>
      </rPr>
      <t>Układanie kabli o masie do 3.0 kg/m w rowach kablowych ręcznie - ułożenie YAKXS 4x120mm bezpośrednio w rowie</t>
    </r>
  </si>
  <si>
    <r>
      <rPr>
        <sz val="10"/>
        <rFont val="Arial"/>
        <family val="2"/>
        <charset val="238"/>
      </rPr>
      <t>Zasypywanie rowów dla kabli wykonanych ręcznie w gruncie kat. III</t>
    </r>
  </si>
  <si>
    <r>
      <rPr>
        <sz val="10"/>
        <rFont val="Arial"/>
        <family val="2"/>
        <charset val="238"/>
      </rPr>
      <t>Układanie kabli o masie do 3.0 kg/m przez wciąganie do rur osłonowych mocowanych na słupach betonowych</t>
    </r>
  </si>
  <si>
    <r>
      <rPr>
        <sz val="10"/>
        <rFont val="Arial"/>
        <family val="2"/>
        <charset val="238"/>
      </rPr>
      <t>Zarobienie na sucho końca kabla 4-żyłowego na napięcie do 1 kV o izolacji i powłoce z tworzyw sztucznych</t>
    </r>
  </si>
  <si>
    <r>
      <rPr>
        <sz val="10"/>
        <rFont val="Arial"/>
        <family val="2"/>
        <charset val="238"/>
      </rPr>
      <t>Podłączenie przewodów pojedynczych pod zaciski lub bolce</t>
    </r>
  </si>
  <si>
    <r>
      <rPr>
        <sz val="10"/>
        <rFont val="Arial"/>
        <family val="2"/>
        <charset val="238"/>
      </rPr>
      <t>Montaż mostków rozłącznych dla linii niskiego napięcia -podłączenie do linii</t>
    </r>
  </si>
  <si>
    <r>
      <rPr>
        <sz val="10"/>
        <rFont val="Arial"/>
        <family val="2"/>
        <charset val="238"/>
      </rPr>
      <t>Montaż w rowach muf przelotowych z rur termokurczliwych na kablach wielożyłowych z żyłami Al o przekroju do 120 mm2 na napięcie do 1 kV o izolacji i powłoce z tworzyw sztucznych - połączenie projektowanych odcinków linii z istniejącymi liniami</t>
    </r>
  </si>
  <si>
    <r>
      <rPr>
        <sz val="10"/>
        <rFont val="Arial"/>
        <family val="2"/>
        <charset val="238"/>
      </rPr>
      <t>Badanie linii kablowej N.N.- kabel 4-żyłowy</t>
    </r>
  </si>
  <si>
    <t>Montaż przyłączy napowietrznych</t>
  </si>
  <si>
    <r>
      <rPr>
        <sz val="10"/>
        <rFont val="Arial"/>
        <family val="2"/>
        <charset val="238"/>
      </rPr>
      <t>Montaż przyłączy przewodami izolowanymi typu AsXSn lub podobnymi o przekroju do 4x25 mm2 z udziałem podnośnika samochodowego</t>
    </r>
  </si>
  <si>
    <r>
      <rPr>
        <sz val="10"/>
        <rFont val="Arial"/>
        <family val="2"/>
        <charset val="238"/>
      </rPr>
      <t>Montaż mostków rozłącznych (przekrój przewodów do 70 mm2) dla linii niskiego napięcia-połączenie z istniejącą linią</t>
    </r>
  </si>
  <si>
    <t>Montaż linii napowietrznej nn oświetlenie</t>
  </si>
  <si>
    <r>
      <rPr>
        <sz val="10"/>
        <rFont val="Arial"/>
        <family val="2"/>
        <charset val="238"/>
      </rPr>
      <t>Montaż wysięgników rurowych o masie do 15 kg na słupie - wysięgnik jednoramienny na słupie E-10,5 - wysięgnik z demontażu</t>
    </r>
  </si>
  <si>
    <r>
      <rPr>
        <sz val="10"/>
        <rFont val="Arial"/>
        <family val="2"/>
        <charset val="238"/>
      </rPr>
      <t>Montaż opraw oświetlenia zewnętrznego na wysięgniku -oprawa z demontażu</t>
    </r>
  </si>
  <si>
    <r>
      <rPr>
        <sz val="10"/>
        <rFont val="Arial"/>
        <family val="2"/>
        <charset val="238"/>
      </rPr>
      <t>Montaż i stawianie słupów linii napowietrznej nn z żerdzi wirowanych -hak wieszakowy z uchwytem odciągowym</t>
    </r>
  </si>
  <si>
    <r>
      <rPr>
        <sz val="10"/>
        <rFont val="Arial"/>
        <family val="2"/>
        <charset val="238"/>
      </rPr>
      <t>Montaż przewodów izolowanych linii napowietrznej nn typu AsXSn lub podobnych o przekroju 4x70 mm2 -montaż przewodu AsXSn 2x25mm</t>
    </r>
  </si>
  <si>
    <r>
      <rPr>
        <sz val="10"/>
        <rFont val="Arial"/>
        <family val="2"/>
        <charset val="238"/>
      </rPr>
      <t>Montaż konstrukcji stalowych i osprzętu linii napowietrznej nn - ogranicznik przepięć ASA 500-10BO</t>
    </r>
  </si>
  <si>
    <r>
      <rPr>
        <sz val="10"/>
        <rFont val="Arial"/>
        <family val="2"/>
        <charset val="238"/>
      </rPr>
      <t>Montaż konstrukcji stalowych i osprzętu linii napowietrznej nn - skrzynka SV 19.25</t>
    </r>
  </si>
  <si>
    <r>
      <rPr>
        <sz val="10"/>
        <rFont val="Arial"/>
        <family val="2"/>
        <charset val="238"/>
      </rPr>
      <t>Montaż mostków rozłącznych (przekrój przewodów do 70 mm2) dla linii niskiego napięcia-połączenie z linią</t>
    </r>
  </si>
  <si>
    <r>
      <rPr>
        <sz val="10"/>
        <rFont val="Arial"/>
        <family val="2"/>
        <charset val="238"/>
      </rPr>
      <t>Montaż mostków rozłącznych (przekrój przewodów do 70 mm2) dla linii niskiego napięcia-podłączenie oprawy</t>
    </r>
  </si>
  <si>
    <r>
      <rPr>
        <sz val="10"/>
        <rFont val="Arial"/>
        <family val="2"/>
        <charset val="238"/>
      </rPr>
      <t>Wszelkie koszty zwiazane z obsługą geodezyją (wytyczenie i inwentaryzacja), zajęcie terenu, organizacji ruchu, wszystkie koszty niezbędne do wykonania zadania inwestycyjnego zgodnie z projektem</t>
    </r>
  </si>
  <si>
    <t>Koszty dodatkowe</t>
  </si>
  <si>
    <r>
      <rPr>
        <sz val="10"/>
        <rFont val="Arial"/>
        <family val="2"/>
        <charset val="238"/>
      </rPr>
      <t>przew.</t>
    </r>
  </si>
  <si>
    <r>
      <rPr>
        <b/>
        <sz val="10"/>
        <rFont val="Arial"/>
        <family val="2"/>
        <charset val="238"/>
      </rPr>
      <t>km.przew.</t>
    </r>
  </si>
  <si>
    <r>
      <rPr>
        <b/>
        <sz val="10"/>
        <rFont val="Arial"/>
        <family val="2"/>
        <charset val="238"/>
      </rPr>
      <t>szt.</t>
    </r>
  </si>
  <si>
    <r>
      <rPr>
        <b/>
        <sz val="10"/>
        <rFont val="Arial"/>
        <family val="2"/>
        <charset val="238"/>
      </rPr>
      <t>m</t>
    </r>
  </si>
  <si>
    <r>
      <rPr>
        <b/>
        <sz val="10"/>
        <rFont val="Arial"/>
        <family val="2"/>
        <charset val="238"/>
      </rPr>
      <t>kpl.</t>
    </r>
  </si>
  <si>
    <r>
      <rPr>
        <b/>
        <sz val="10"/>
        <rFont val="Arial"/>
        <family val="2"/>
        <charset val="238"/>
      </rPr>
      <t>m</t>
    </r>
    <r>
      <rPr>
        <b/>
        <vertAlign val="superscript"/>
        <sz val="10"/>
        <rFont val="Arial"/>
        <family val="2"/>
        <charset val="238"/>
      </rPr>
      <t>3</t>
    </r>
  </si>
  <si>
    <r>
      <rPr>
        <b/>
        <sz val="10"/>
        <rFont val="Arial"/>
        <family val="2"/>
        <charset val="238"/>
      </rPr>
      <t>szt.żył</t>
    </r>
  </si>
  <si>
    <r>
      <rPr>
        <b/>
        <sz val="10"/>
        <rFont val="Arial"/>
        <family val="2"/>
        <charset val="238"/>
      </rPr>
      <t>odc.</t>
    </r>
  </si>
  <si>
    <r>
      <rPr>
        <b/>
        <sz val="10"/>
        <rFont val="Arial"/>
        <family val="2"/>
        <charset val="238"/>
      </rPr>
      <t>kpi.</t>
    </r>
  </si>
  <si>
    <t>Projektowany wpust kanalizacji deszczowej</t>
  </si>
  <si>
    <t>Projektowany przykanalik PVC ∅ 200</t>
  </si>
  <si>
    <t>Budowa odcinka sieci nn 0,4kV oraz rozbiórka odcinka sieci nn 0,4kV, kolidujacej z projektowaną przebudową drogi</t>
  </si>
  <si>
    <t>KOSZTORYS OFERTOWY</t>
  </si>
  <si>
    <t>Dokument należy podpisać kwalifikowanym podpisem elektronicznym lub podpisem zaufanym lub elektronicznym podpisem osobistym.</t>
  </si>
  <si>
    <t>Razem wartość netto:</t>
  </si>
  <si>
    <t>Podatek Vat=23%:</t>
  </si>
  <si>
    <t>Razem wartość brutto:</t>
  </si>
  <si>
    <t>Załącznik Nr 2 do SWZ</t>
  </si>
  <si>
    <r>
      <rPr>
        <b/>
        <u/>
        <sz val="10"/>
        <color rgb="FF000000"/>
        <rFont val="Arial"/>
        <family val="2"/>
        <charset val="238"/>
      </rPr>
      <t>Uwaga!</t>
    </r>
    <r>
      <rPr>
        <u/>
        <sz val="10"/>
        <color indexed="64"/>
        <rFont val="Arial"/>
        <family val="2"/>
        <charset val="238"/>
      </rPr>
      <t xml:space="preserve"> (Dokument składany wraz z ofertą)</t>
    </r>
  </si>
  <si>
    <t>Wykonawca:</t>
  </si>
  <si>
    <t>….........................................................</t>
  </si>
  <si>
    <t>(pełna nazwa/firma, adres)</t>
  </si>
  <si>
    <t>(w zależności od podmiotu: NIP/PESEL, KRS/CEiDG)</t>
  </si>
  <si>
    <t>reprezentowany przez:</t>
  </si>
  <si>
    <t>…...................................................</t>
  </si>
  <si>
    <t>(imię, nazwisko)</t>
  </si>
  <si>
    <t>(podstawa do reprezentacji KRS/CEiDG/pełnomocnictwo)</t>
  </si>
  <si>
    <t>Przebudowa drogi powiatowej nr 4318W gr. powiatu-Okuniew-Halinów-Brzeziny                                                  od km 0+000 do km 0+420</t>
  </si>
  <si>
    <t>Nr sprawy: ZDP. 3.272.49.2024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</si>
</sst>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0\+000"/>
    <numFmt numFmtId="166" formatCode="0.0"/>
    <numFmt numFmtId="167" formatCode="00\-000"/>
    <numFmt numFmtId="168" formatCode="0.000"/>
    <numFmt numFmtId="169" formatCode="#,##0.000"/>
  </numFmts>
  <fonts count="47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PL Courier New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4"/>
      <color indexed="8"/>
      <name val="Czcionka tekstu podstawowego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MS Sans Serif"/>
      <family val="2"/>
      <charset val="238"/>
    </font>
    <font>
      <sz val="10"/>
      <name val="PL Times New Roman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charset val="238"/>
    </font>
    <font>
      <vertAlign val="superscript"/>
      <sz val="10"/>
      <name val="Arial"/>
      <family val="2"/>
    </font>
    <font>
      <b/>
      <sz val="10"/>
      <color theme="1"/>
      <name val="Czcionka tekstu podstawowego"/>
      <family val="2"/>
      <charset val="238"/>
    </font>
    <font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sz val="10"/>
      <color indexed="64"/>
      <name val="Arial"/>
      <family val="2"/>
      <charset val="238"/>
    </font>
    <font>
      <u/>
      <sz val="10"/>
      <color indexed="64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1"/>
      <color indexed="64"/>
      <name val="Arial"/>
      <family val="2"/>
      <charset val="238"/>
    </font>
    <font>
      <i/>
      <sz val="8"/>
      <color indexed="64"/>
      <name val="Arial"/>
      <family val="2"/>
      <charset val="238"/>
    </font>
    <font>
      <i/>
      <sz val="8"/>
      <color theme="1"/>
      <name val="Arial"/>
      <family val="2"/>
      <charset val="238"/>
    </font>
    <font>
      <b/>
      <u/>
      <sz val="10"/>
      <color theme="1"/>
      <name val="Czcionka tekstu podstawowego"/>
      <charset val="238"/>
    </font>
    <font>
      <b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4" fillId="0" borderId="1" applyNumberFormat="0" applyFont="0" applyFill="0" applyBorder="0" applyProtection="0">
      <alignment vertical="top" wrapText="1"/>
    </xf>
    <xf numFmtId="0" fontId="18" fillId="0" borderId="0"/>
    <xf numFmtId="0" fontId="1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2" fillId="0" borderId="0"/>
  </cellStyleXfs>
  <cellXfs count="238">
    <xf numFmtId="0" fontId="0" fillId="0" borderId="0" xfId="0"/>
    <xf numFmtId="1" fontId="5" fillId="0" borderId="0" xfId="14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3" fillId="0" borderId="14" xfId="0" applyFont="1" applyBorder="1" applyAlignment="1">
      <alignment horizontal="center" vertical="center"/>
    </xf>
    <xf numFmtId="0" fontId="14" fillId="0" borderId="0" xfId="0" applyFont="1"/>
    <xf numFmtId="0" fontId="13" fillId="0" borderId="17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7" fillId="0" borderId="11" xfId="13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7" fillId="0" borderId="21" xfId="13" applyFont="1" applyBorder="1" applyAlignment="1">
      <alignment horizontal="center" vertical="center" wrapText="1"/>
    </xf>
    <xf numFmtId="0" fontId="16" fillId="0" borderId="12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165" fontId="2" fillId="0" borderId="9" xfId="13" applyNumberFormat="1" applyFont="1" applyBorder="1" applyAlignment="1">
      <alignment horizontal="center" vertical="center"/>
    </xf>
    <xf numFmtId="165" fontId="2" fillId="0" borderId="11" xfId="13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1" fontId="13" fillId="0" borderId="14" xfId="0" applyNumberFormat="1" applyFont="1" applyBorder="1" applyAlignment="1">
      <alignment horizontal="center" vertical="center"/>
    </xf>
    <xf numFmtId="1" fontId="13" fillId="0" borderId="16" xfId="0" applyNumberFormat="1" applyFont="1" applyBorder="1" applyAlignment="1">
      <alignment horizontal="center" vertical="center"/>
    </xf>
    <xf numFmtId="166" fontId="13" fillId="0" borderId="14" xfId="0" applyNumberFormat="1" applyFont="1" applyBorder="1" applyAlignment="1">
      <alignment horizontal="center" vertical="center"/>
    </xf>
    <xf numFmtId="166" fontId="13" fillId="0" borderId="16" xfId="0" applyNumberFormat="1" applyFont="1" applyBorder="1" applyAlignment="1">
      <alignment horizontal="center" vertical="center"/>
    </xf>
    <xf numFmtId="1" fontId="13" fillId="0" borderId="18" xfId="0" applyNumberFormat="1" applyFont="1" applyBorder="1" applyAlignment="1">
      <alignment horizontal="center" vertical="center"/>
    </xf>
    <xf numFmtId="1" fontId="13" fillId="0" borderId="17" xfId="0" applyNumberFormat="1" applyFont="1" applyBorder="1" applyAlignment="1">
      <alignment horizontal="center" vertical="center"/>
    </xf>
    <xf numFmtId="165" fontId="2" fillId="0" borderId="26" xfId="13" applyNumberFormat="1" applyFont="1" applyBorder="1" applyAlignment="1">
      <alignment horizontal="center" vertical="center"/>
    </xf>
    <xf numFmtId="166" fontId="13" fillId="0" borderId="17" xfId="0" applyNumberFormat="1" applyFont="1" applyBorder="1" applyAlignment="1">
      <alignment horizontal="center" vertical="center"/>
    </xf>
    <xf numFmtId="1" fontId="13" fillId="0" borderId="19" xfId="0" applyNumberFormat="1" applyFont="1" applyBorder="1" applyAlignment="1">
      <alignment horizontal="center" vertical="center"/>
    </xf>
    <xf numFmtId="1" fontId="17" fillId="0" borderId="15" xfId="0" applyNumberFormat="1" applyFont="1" applyBorder="1" applyAlignment="1">
      <alignment horizontal="center" vertical="center"/>
    </xf>
    <xf numFmtId="49" fontId="7" fillId="3" borderId="28" xfId="17" applyNumberFormat="1" applyFont="1" applyFill="1" applyBorder="1" applyAlignment="1">
      <alignment horizontal="left" vertical="center" wrapText="1"/>
    </xf>
    <xf numFmtId="0" fontId="7" fillId="3" borderId="14" xfId="17" applyFont="1" applyFill="1" applyBorder="1" applyAlignment="1">
      <alignment horizontal="center" vertical="center"/>
    </xf>
    <xf numFmtId="0" fontId="2" fillId="0" borderId="14" xfId="16" applyFont="1" applyBorder="1" applyAlignment="1">
      <alignment horizontal="center" vertical="center"/>
    </xf>
    <xf numFmtId="0" fontId="20" fillId="0" borderId="33" xfId="0" applyFont="1" applyBorder="1" applyAlignment="1">
      <alignment horizontal="left" wrapText="1"/>
    </xf>
    <xf numFmtId="0" fontId="7" fillId="4" borderId="14" xfId="0" applyFont="1" applyFill="1" applyBorder="1" applyAlignment="1">
      <alignment horizontal="center" vertical="center"/>
    </xf>
    <xf numFmtId="49" fontId="2" fillId="0" borderId="14" xfId="0" quotePrefix="1" applyNumberFormat="1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center" vertical="center"/>
    </xf>
    <xf numFmtId="49" fontId="7" fillId="2" borderId="13" xfId="16" applyNumberFormat="1" applyFont="1" applyFill="1" applyBorder="1" applyAlignment="1">
      <alignment horizontal="left" vertical="center" wrapText="1"/>
    </xf>
    <xf numFmtId="49" fontId="7" fillId="2" borderId="13" xfId="16" applyNumberFormat="1" applyFont="1" applyFill="1" applyBorder="1" applyAlignment="1">
      <alignment horizontal="center" vertical="center" wrapText="1"/>
    </xf>
    <xf numFmtId="49" fontId="7" fillId="4" borderId="14" xfId="0" applyNumberFormat="1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0" fontId="7" fillId="4" borderId="14" xfId="16" applyFont="1" applyFill="1" applyBorder="1" applyAlignment="1">
      <alignment horizontal="center" vertical="center"/>
    </xf>
    <xf numFmtId="49" fontId="7" fillId="4" borderId="18" xfId="0" applyNumberFormat="1" applyFont="1" applyFill="1" applyBorder="1" applyAlignment="1">
      <alignment horizontal="left" vertical="center" wrapText="1"/>
    </xf>
    <xf numFmtId="0" fontId="23" fillId="0" borderId="0" xfId="0" applyFont="1"/>
    <xf numFmtId="49" fontId="7" fillId="4" borderId="14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 wrapText="1"/>
    </xf>
    <xf numFmtId="0" fontId="7" fillId="2" borderId="14" xfId="16" applyFont="1" applyFill="1" applyBorder="1" applyAlignment="1">
      <alignment horizontal="center" vertical="center"/>
    </xf>
    <xf numFmtId="49" fontId="7" fillId="2" borderId="14" xfId="16" applyNumberFormat="1" applyFont="1" applyFill="1" applyBorder="1" applyAlignment="1">
      <alignment horizontal="left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7" fillId="4" borderId="14" xfId="16" applyNumberFormat="1" applyFont="1" applyFill="1" applyBorder="1" applyAlignment="1">
      <alignment horizontal="center" vertical="center" wrapText="1"/>
    </xf>
    <xf numFmtId="49" fontId="7" fillId="4" borderId="14" xfId="16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49" fontId="25" fillId="0" borderId="14" xfId="0" quotePrefix="1" applyNumberFormat="1" applyFont="1" applyBorder="1" applyAlignment="1">
      <alignment horizontal="left" vertical="center" wrapText="1"/>
    </xf>
    <xf numFmtId="0" fontId="26" fillId="4" borderId="14" xfId="16" applyFont="1" applyFill="1" applyBorder="1" applyAlignment="1">
      <alignment horizontal="center" vertical="center"/>
    </xf>
    <xf numFmtId="49" fontId="26" fillId="4" borderId="14" xfId="16" applyNumberFormat="1" applyFont="1" applyFill="1" applyBorder="1" applyAlignment="1">
      <alignment horizontal="left" vertical="center" wrapText="1"/>
    </xf>
    <xf numFmtId="49" fontId="26" fillId="4" borderId="14" xfId="16" applyNumberFormat="1" applyFont="1" applyFill="1" applyBorder="1" applyAlignment="1">
      <alignment horizontal="center" vertical="center" wrapText="1"/>
    </xf>
    <xf numFmtId="49" fontId="25" fillId="0" borderId="14" xfId="0" applyNumberFormat="1" applyFont="1" applyBorder="1" applyAlignment="1">
      <alignment horizontal="center" vertical="center" wrapText="1"/>
    </xf>
    <xf numFmtId="49" fontId="26" fillId="4" borderId="14" xfId="0" applyNumberFormat="1" applyFont="1" applyFill="1" applyBorder="1" applyAlignment="1">
      <alignment horizontal="left" vertical="center" wrapText="1"/>
    </xf>
    <xf numFmtId="49" fontId="25" fillId="0" borderId="14" xfId="0" applyNumberFormat="1" applyFont="1" applyBorder="1" applyAlignment="1">
      <alignment horizontal="left" vertical="center" wrapText="1"/>
    </xf>
    <xf numFmtId="49" fontId="25" fillId="4" borderId="14" xfId="0" applyNumberFormat="1" applyFont="1" applyFill="1" applyBorder="1" applyAlignment="1">
      <alignment horizontal="center" vertical="center" wrapText="1"/>
    </xf>
    <xf numFmtId="0" fontId="7" fillId="3" borderId="27" xfId="17" applyFont="1" applyFill="1" applyBorder="1" applyAlignment="1">
      <alignment horizontal="center" vertical="center"/>
    </xf>
    <xf numFmtId="49" fontId="25" fillId="3" borderId="14" xfId="0" applyNumberFormat="1" applyFont="1" applyFill="1" applyBorder="1" applyAlignment="1">
      <alignment horizontal="center" vertical="center" wrapText="1"/>
    </xf>
    <xf numFmtId="0" fontId="7" fillId="2" borderId="17" xfId="16" applyFont="1" applyFill="1" applyBorder="1" applyAlignment="1">
      <alignment horizontal="center" vertical="center"/>
    </xf>
    <xf numFmtId="0" fontId="26" fillId="2" borderId="14" xfId="16" applyFont="1" applyFill="1" applyBorder="1" applyAlignment="1">
      <alignment horizontal="center" vertical="center"/>
    </xf>
    <xf numFmtId="49" fontId="26" fillId="2" borderId="14" xfId="16" applyNumberFormat="1" applyFont="1" applyFill="1" applyBorder="1" applyAlignment="1">
      <alignment horizontal="left" vertical="center" wrapText="1"/>
    </xf>
    <xf numFmtId="49" fontId="25" fillId="2" borderId="14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left" vertical="center" wrapText="1"/>
    </xf>
    <xf numFmtId="2" fontId="25" fillId="0" borderId="14" xfId="0" applyNumberFormat="1" applyFont="1" applyBorder="1" applyAlignment="1">
      <alignment horizontal="left" vertical="center" wrapText="1"/>
    </xf>
    <xf numFmtId="49" fontId="7" fillId="2" borderId="14" xfId="16" applyNumberFormat="1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/>
    </xf>
    <xf numFmtId="49" fontId="2" fillId="0" borderId="14" xfId="16" applyNumberFormat="1" applyFont="1" applyBorder="1" applyAlignment="1">
      <alignment horizontal="left" vertical="center" wrapText="1"/>
    </xf>
    <xf numFmtId="49" fontId="7" fillId="2" borderId="17" xfId="16" applyNumberFormat="1" applyFont="1" applyFill="1" applyBorder="1" applyAlignment="1">
      <alignment horizontal="left" vertical="center" wrapText="1"/>
    </xf>
    <xf numFmtId="167" fontId="2" fillId="0" borderId="14" xfId="0" applyNumberFormat="1" applyFont="1" applyBorder="1" applyAlignment="1">
      <alignment horizontal="left" vertical="center" wrapText="1"/>
    </xf>
    <xf numFmtId="0" fontId="2" fillId="4" borderId="14" xfId="0" applyFont="1" applyFill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4" fontId="7" fillId="4" borderId="32" xfId="0" applyNumberFormat="1" applyFont="1" applyFill="1" applyBorder="1" applyAlignment="1">
      <alignment horizontal="center" vertical="center" wrapText="1"/>
    </xf>
    <xf numFmtId="168" fontId="7" fillId="0" borderId="32" xfId="0" applyNumberFormat="1" applyFont="1" applyBorder="1" applyAlignment="1">
      <alignment horizontal="center" vertical="center" wrapText="1"/>
    </xf>
    <xf numFmtId="2" fontId="7" fillId="4" borderId="32" xfId="0" applyNumberFormat="1" applyFont="1" applyFill="1" applyBorder="1" applyAlignment="1">
      <alignment horizontal="center" vertical="center" wrapText="1"/>
    </xf>
    <xf numFmtId="2" fontId="7" fillId="0" borderId="32" xfId="0" applyNumberFormat="1" applyFont="1" applyBorder="1" applyAlignment="1">
      <alignment horizontal="center" vertical="center" wrapText="1"/>
    </xf>
    <xf numFmtId="2" fontId="26" fillId="0" borderId="32" xfId="0" applyNumberFormat="1" applyFont="1" applyBorder="1" applyAlignment="1">
      <alignment horizontal="center" vertical="center" wrapText="1"/>
    </xf>
    <xf numFmtId="2" fontId="26" fillId="3" borderId="32" xfId="0" applyNumberFormat="1" applyFont="1" applyFill="1" applyBorder="1" applyAlignment="1">
      <alignment horizontal="center" vertical="center" wrapText="1"/>
    </xf>
    <xf numFmtId="2" fontId="26" fillId="4" borderId="32" xfId="0" applyNumberFormat="1" applyFont="1" applyFill="1" applyBorder="1" applyAlignment="1">
      <alignment horizontal="center" vertical="center" wrapText="1"/>
    </xf>
    <xf numFmtId="2" fontId="7" fillId="3" borderId="32" xfId="0" applyNumberFormat="1" applyFont="1" applyFill="1" applyBorder="1" applyAlignment="1">
      <alignment horizontal="center" vertical="center" wrapText="1"/>
    </xf>
    <xf numFmtId="2" fontId="25" fillId="2" borderId="32" xfId="0" applyNumberFormat="1" applyFont="1" applyFill="1" applyBorder="1" applyAlignment="1">
      <alignment horizontal="center" vertical="center"/>
    </xf>
    <xf numFmtId="2" fontId="2" fillId="2" borderId="32" xfId="0" applyNumberFormat="1" applyFont="1" applyFill="1" applyBorder="1" applyAlignment="1">
      <alignment horizontal="center" vertical="center"/>
    </xf>
    <xf numFmtId="2" fontId="2" fillId="2" borderId="35" xfId="0" applyNumberFormat="1" applyFont="1" applyFill="1" applyBorder="1" applyAlignment="1">
      <alignment horizontal="center" vertical="center"/>
    </xf>
    <xf numFmtId="2" fontId="2" fillId="4" borderId="3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16" applyFont="1" applyAlignment="1">
      <alignment horizontal="center" vertical="center"/>
    </xf>
    <xf numFmtId="49" fontId="2" fillId="0" borderId="0" xfId="0" quotePrefix="1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4" fontId="21" fillId="0" borderId="14" xfId="22" applyNumberFormat="1" applyFont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4" fontId="2" fillId="5" borderId="14" xfId="0" applyNumberFormat="1" applyFont="1" applyFill="1" applyBorder="1" applyAlignment="1">
      <alignment horizontal="center" vertical="center" wrapText="1"/>
    </xf>
    <xf numFmtId="4" fontId="2" fillId="4" borderId="14" xfId="22" applyNumberFormat="1" applyFont="1" applyFill="1" applyBorder="1" applyAlignment="1">
      <alignment horizontal="center" vertical="center" wrapText="1"/>
    </xf>
    <xf numFmtId="0" fontId="33" fillId="0" borderId="14" xfId="0" applyFont="1" applyBorder="1"/>
    <xf numFmtId="0" fontId="26" fillId="3" borderId="14" xfId="16" applyFont="1" applyFill="1" applyBorder="1" applyAlignment="1">
      <alignment horizontal="center" vertical="center"/>
    </xf>
    <xf numFmtId="49" fontId="26" fillId="3" borderId="14" xfId="0" applyNumberFormat="1" applyFont="1" applyFill="1" applyBorder="1" applyAlignment="1">
      <alignment horizontal="left" vertical="center" wrapText="1"/>
    </xf>
    <xf numFmtId="4" fontId="26" fillId="3" borderId="14" xfId="0" applyNumberFormat="1" applyFont="1" applyFill="1" applyBorder="1" applyAlignment="1">
      <alignment horizontal="center" vertical="center" wrapText="1"/>
    </xf>
    <xf numFmtId="4" fontId="26" fillId="3" borderId="14" xfId="0" applyNumberFormat="1" applyFont="1" applyFill="1" applyBorder="1" applyAlignment="1">
      <alignment horizontal="center" vertical="center"/>
    </xf>
    <xf numFmtId="0" fontId="26" fillId="5" borderId="14" xfId="16" applyFont="1" applyFill="1" applyBorder="1" applyAlignment="1">
      <alignment horizontal="center" vertical="center"/>
    </xf>
    <xf numFmtId="49" fontId="26" fillId="5" borderId="14" xfId="0" applyNumberFormat="1" applyFont="1" applyFill="1" applyBorder="1" applyAlignment="1">
      <alignment horizontal="left" vertical="center" wrapText="1"/>
    </xf>
    <xf numFmtId="49" fontId="25" fillId="5" borderId="14" xfId="0" applyNumberFormat="1" applyFont="1" applyFill="1" applyBorder="1" applyAlignment="1">
      <alignment horizontal="center" vertical="center" wrapText="1"/>
    </xf>
    <xf numFmtId="4" fontId="26" fillId="5" borderId="14" xfId="0" applyNumberFormat="1" applyFont="1" applyFill="1" applyBorder="1" applyAlignment="1">
      <alignment horizontal="center" vertical="center" wrapText="1"/>
    </xf>
    <xf numFmtId="4" fontId="26" fillId="5" borderId="14" xfId="0" applyNumberFormat="1" applyFont="1" applyFill="1" applyBorder="1" applyAlignment="1">
      <alignment horizontal="center" vertical="center"/>
    </xf>
    <xf numFmtId="4" fontId="26" fillId="0" borderId="14" xfId="0" applyNumberFormat="1" applyFont="1" applyBorder="1" applyAlignment="1">
      <alignment horizontal="center" vertical="center" wrapText="1"/>
    </xf>
    <xf numFmtId="4" fontId="26" fillId="0" borderId="14" xfId="0" applyNumberFormat="1" applyFont="1" applyBorder="1" applyAlignment="1">
      <alignment horizontal="center" vertical="center"/>
    </xf>
    <xf numFmtId="49" fontId="7" fillId="2" borderId="8" xfId="16" applyNumberFormat="1" applyFont="1" applyFill="1" applyBorder="1" applyAlignment="1">
      <alignment vertical="center" wrapText="1"/>
    </xf>
    <xf numFmtId="4" fontId="7" fillId="4" borderId="10" xfId="0" applyNumberFormat="1" applyFont="1" applyFill="1" applyBorder="1" applyAlignment="1">
      <alignment vertical="center" wrapText="1"/>
    </xf>
    <xf numFmtId="4" fontId="21" fillId="0" borderId="10" xfId="0" applyNumberFormat="1" applyFont="1" applyBorder="1" applyAlignment="1">
      <alignment vertical="center"/>
    </xf>
    <xf numFmtId="4" fontId="7" fillId="3" borderId="10" xfId="0" applyNumberFormat="1" applyFont="1" applyFill="1" applyBorder="1" applyAlignment="1">
      <alignment vertical="center" wrapText="1"/>
    </xf>
    <xf numFmtId="4" fontId="21" fillId="5" borderId="10" xfId="0" applyNumberFormat="1" applyFont="1" applyFill="1" applyBorder="1" applyAlignment="1">
      <alignment vertical="center"/>
    </xf>
    <xf numFmtId="4" fontId="21" fillId="3" borderId="10" xfId="0" applyNumberFormat="1" applyFont="1" applyFill="1" applyBorder="1" applyAlignment="1">
      <alignment vertical="center"/>
    </xf>
    <xf numFmtId="4" fontId="2" fillId="4" borderId="10" xfId="22" applyNumberFormat="1" applyFont="1" applyFill="1" applyBorder="1" applyAlignment="1">
      <alignment vertical="center" wrapText="1"/>
    </xf>
    <xf numFmtId="0" fontId="7" fillId="0" borderId="14" xfId="16" applyFont="1" applyBorder="1" applyAlignment="1">
      <alignment horizontal="center" vertical="center"/>
    </xf>
    <xf numFmtId="0" fontId="26" fillId="0" borderId="14" xfId="16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 wrapText="1"/>
    </xf>
    <xf numFmtId="0" fontId="34" fillId="0" borderId="0" xfId="0" applyFont="1"/>
    <xf numFmtId="2" fontId="21" fillId="0" borderId="0" xfId="0" applyNumberFormat="1" applyFont="1" applyAlignment="1">
      <alignment horizontal="center" vertical="center"/>
    </xf>
    <xf numFmtId="4" fontId="26" fillId="3" borderId="10" xfId="0" applyNumberFormat="1" applyFont="1" applyFill="1" applyBorder="1" applyAlignment="1">
      <alignment vertical="center"/>
    </xf>
    <xf numFmtId="4" fontId="26" fillId="5" borderId="10" xfId="0" applyNumberFormat="1" applyFont="1" applyFill="1" applyBorder="1" applyAlignment="1">
      <alignment vertical="center"/>
    </xf>
    <xf numFmtId="0" fontId="7" fillId="6" borderId="14" xfId="16" applyFont="1" applyFill="1" applyBorder="1" applyAlignment="1">
      <alignment horizontal="center" vertical="center"/>
    </xf>
    <xf numFmtId="0" fontId="20" fillId="6" borderId="33" xfId="0" applyFont="1" applyFill="1" applyBorder="1" applyAlignment="1">
      <alignment horizontal="left" wrapText="1"/>
    </xf>
    <xf numFmtId="49" fontId="2" fillId="6" borderId="14" xfId="0" applyNumberFormat="1" applyFont="1" applyFill="1" applyBorder="1" applyAlignment="1">
      <alignment horizontal="center" vertical="center" wrapText="1"/>
    </xf>
    <xf numFmtId="2" fontId="7" fillId="6" borderId="32" xfId="0" applyNumberFormat="1" applyFont="1" applyFill="1" applyBorder="1" applyAlignment="1">
      <alignment horizontal="center" vertical="center" wrapText="1"/>
    </xf>
    <xf numFmtId="4" fontId="21" fillId="6" borderId="10" xfId="0" applyNumberFormat="1" applyFont="1" applyFill="1" applyBorder="1" applyAlignment="1">
      <alignment vertical="center"/>
    </xf>
    <xf numFmtId="4" fontId="2" fillId="4" borderId="10" xfId="22" applyNumberFormat="1" applyFont="1" applyFill="1" applyBorder="1" applyAlignment="1">
      <alignment horizontal="center" vertical="center" wrapText="1"/>
    </xf>
    <xf numFmtId="4" fontId="21" fillId="0" borderId="10" xfId="22" applyNumberFormat="1" applyFont="1" applyBorder="1" applyAlignment="1">
      <alignment horizontal="right" vertical="center"/>
    </xf>
    <xf numFmtId="0" fontId="2" fillId="0" borderId="29" xfId="16" applyFont="1" applyBorder="1" applyAlignment="1">
      <alignment horizontal="center" vertical="center"/>
    </xf>
    <xf numFmtId="4" fontId="29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/>
    </xf>
    <xf numFmtId="4" fontId="7" fillId="2" borderId="13" xfId="16" applyNumberFormat="1" applyFont="1" applyFill="1" applyBorder="1" applyAlignment="1">
      <alignment horizontal="center" vertical="center" wrapText="1"/>
    </xf>
    <xf numFmtId="4" fontId="21" fillId="0" borderId="14" xfId="0" applyNumberFormat="1" applyFont="1" applyBorder="1" applyAlignment="1">
      <alignment horizontal="center" vertical="center"/>
    </xf>
    <xf numFmtId="4" fontId="21" fillId="6" borderId="14" xfId="0" applyNumberFormat="1" applyFont="1" applyFill="1" applyBorder="1" applyAlignment="1">
      <alignment horizontal="center" vertical="center"/>
    </xf>
    <xf numFmtId="4" fontId="21" fillId="0" borderId="32" xfId="0" applyNumberFormat="1" applyFont="1" applyBorder="1" applyAlignment="1">
      <alignment horizontal="center" vertical="center"/>
    </xf>
    <xf numFmtId="4" fontId="7" fillId="3" borderId="32" xfId="0" applyNumberFormat="1" applyFont="1" applyFill="1" applyBorder="1" applyAlignment="1">
      <alignment horizontal="center" vertical="center" wrapText="1"/>
    </xf>
    <xf numFmtId="4" fontId="7" fillId="4" borderId="14" xfId="0" applyNumberFormat="1" applyFont="1" applyFill="1" applyBorder="1" applyAlignment="1">
      <alignment horizontal="center" vertical="center" wrapText="1"/>
    </xf>
    <xf numFmtId="4" fontId="21" fillId="5" borderId="14" xfId="0" applyNumberFormat="1" applyFont="1" applyFill="1" applyBorder="1" applyAlignment="1">
      <alignment horizontal="center" vertical="center"/>
    </xf>
    <xf numFmtId="4" fontId="21" fillId="3" borderId="14" xfId="0" applyNumberFormat="1" applyFont="1" applyFill="1" applyBorder="1" applyAlignment="1">
      <alignment horizontal="center" vertical="center"/>
    </xf>
    <xf numFmtId="4" fontId="7" fillId="6" borderId="14" xfId="22" applyNumberFormat="1" applyFont="1" applyFill="1" applyBorder="1" applyAlignment="1">
      <alignment horizontal="center" vertical="center"/>
    </xf>
    <xf numFmtId="4" fontId="7" fillId="0" borderId="14" xfId="22" applyNumberFormat="1" applyFont="1" applyBorder="1" applyAlignment="1">
      <alignment horizontal="center" vertical="center"/>
    </xf>
    <xf numFmtId="2" fontId="23" fillId="0" borderId="0" xfId="0" applyNumberFormat="1" applyFont="1"/>
    <xf numFmtId="4" fontId="23" fillId="0" borderId="0" xfId="0" applyNumberFormat="1" applyFont="1"/>
    <xf numFmtId="0" fontId="20" fillId="0" borderId="14" xfId="0" applyFont="1" applyBorder="1" applyAlignment="1">
      <alignment horizontal="center" vertical="center"/>
    </xf>
    <xf numFmtId="4" fontId="20" fillId="0" borderId="14" xfId="0" applyNumberFormat="1" applyFont="1" applyBorder="1" applyAlignment="1">
      <alignment horizontal="center" vertical="center"/>
    </xf>
    <xf numFmtId="169" fontId="21" fillId="0" borderId="14" xfId="0" applyNumberFormat="1" applyFont="1" applyBorder="1" applyAlignment="1">
      <alignment horizontal="center" vertical="center" wrapText="1"/>
    </xf>
    <xf numFmtId="4" fontId="21" fillId="0" borderId="14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2" fontId="21" fillId="0" borderId="14" xfId="0" applyNumberFormat="1" applyFont="1" applyBorder="1" applyAlignment="1">
      <alignment horizontal="center" vertical="center" wrapText="1"/>
    </xf>
    <xf numFmtId="2" fontId="21" fillId="0" borderId="14" xfId="0" applyNumberFormat="1" applyFont="1" applyBorder="1" applyAlignment="1">
      <alignment horizontal="center" vertical="center"/>
    </xf>
    <xf numFmtId="168" fontId="21" fillId="0" borderId="14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/>
    </xf>
    <xf numFmtId="0" fontId="25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5" fillId="3" borderId="9" xfId="0" applyFont="1" applyFill="1" applyBorder="1" applyAlignment="1">
      <alignment horizontal="center" vertical="center"/>
    </xf>
    <xf numFmtId="0" fontId="25" fillId="4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5" fillId="5" borderId="9" xfId="0" applyFont="1" applyFill="1" applyBorder="1" applyAlignment="1">
      <alignment horizontal="center" vertical="center"/>
    </xf>
    <xf numFmtId="0" fontId="20" fillId="0" borderId="33" xfId="0" applyFont="1" applyBorder="1" applyAlignment="1">
      <alignment horizontal="left" vertical="center" wrapText="1"/>
    </xf>
    <xf numFmtId="0" fontId="25" fillId="7" borderId="9" xfId="0" applyFont="1" applyFill="1" applyBorder="1" applyAlignment="1">
      <alignment horizontal="center" vertical="center"/>
    </xf>
    <xf numFmtId="0" fontId="26" fillId="7" borderId="14" xfId="16" applyFont="1" applyFill="1" applyBorder="1" applyAlignment="1">
      <alignment horizontal="center" vertical="center"/>
    </xf>
    <xf numFmtId="49" fontId="26" fillId="7" borderId="14" xfId="0" applyNumberFormat="1" applyFont="1" applyFill="1" applyBorder="1" applyAlignment="1">
      <alignment horizontal="left" vertical="center" wrapText="1"/>
    </xf>
    <xf numFmtId="49" fontId="25" fillId="7" borderId="14" xfId="0" applyNumberFormat="1" applyFont="1" applyFill="1" applyBorder="1" applyAlignment="1">
      <alignment horizontal="center" vertical="center" wrapText="1"/>
    </xf>
    <xf numFmtId="4" fontId="26" fillId="7" borderId="14" xfId="0" applyNumberFormat="1" applyFont="1" applyFill="1" applyBorder="1" applyAlignment="1">
      <alignment horizontal="center" vertical="center" wrapText="1"/>
    </xf>
    <xf numFmtId="4" fontId="26" fillId="7" borderId="14" xfId="0" applyNumberFormat="1" applyFont="1" applyFill="1" applyBorder="1" applyAlignment="1">
      <alignment horizontal="center" vertical="center"/>
    </xf>
    <xf numFmtId="4" fontId="26" fillId="7" borderId="10" xfId="0" applyNumberFormat="1" applyFont="1" applyFill="1" applyBorder="1" applyAlignment="1">
      <alignment vertical="center"/>
    </xf>
    <xf numFmtId="0" fontId="25" fillId="0" borderId="38" xfId="0" applyFont="1" applyBorder="1" applyAlignment="1">
      <alignment horizontal="center" vertical="center"/>
    </xf>
    <xf numFmtId="0" fontId="2" fillId="0" borderId="33" xfId="16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2" fontId="21" fillId="0" borderId="33" xfId="0" applyNumberFormat="1" applyFont="1" applyBorder="1" applyAlignment="1">
      <alignment horizontal="center" vertical="center"/>
    </xf>
    <xf numFmtId="4" fontId="21" fillId="0" borderId="33" xfId="0" applyNumberFormat="1" applyFont="1" applyBorder="1" applyAlignment="1">
      <alignment horizontal="center" vertical="center"/>
    </xf>
    <xf numFmtId="4" fontId="21" fillId="0" borderId="39" xfId="0" applyNumberFormat="1" applyFont="1" applyBorder="1" applyAlignment="1">
      <alignment vertical="center"/>
    </xf>
    <xf numFmtId="4" fontId="31" fillId="0" borderId="10" xfId="0" applyNumberFormat="1" applyFont="1" applyBorder="1" applyAlignment="1">
      <alignment vertical="center"/>
    </xf>
    <xf numFmtId="4" fontId="31" fillId="0" borderId="34" xfId="0" applyNumberFormat="1" applyFont="1" applyBorder="1" applyAlignment="1">
      <alignment vertical="center"/>
    </xf>
    <xf numFmtId="0" fontId="37" fillId="0" borderId="0" xfId="0" applyFont="1" applyAlignment="1">
      <alignment vertical="top" wrapText="1"/>
    </xf>
    <xf numFmtId="0" fontId="41" fillId="0" borderId="0" xfId="0" applyFont="1" applyProtection="1">
      <protection locked="0"/>
    </xf>
    <xf numFmtId="0" fontId="42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0" fontId="33" fillId="0" borderId="0" xfId="0" applyFont="1" applyProtection="1">
      <protection locked="0"/>
    </xf>
    <xf numFmtId="0" fontId="33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6" fillId="0" borderId="0" xfId="0" applyFont="1" applyAlignment="1">
      <alignment horizontal="left" vertical="top" wrapText="1"/>
    </xf>
    <xf numFmtId="0" fontId="45" fillId="0" borderId="0" xfId="0" applyFont="1" applyAlignment="1">
      <alignment horizontal="left"/>
    </xf>
    <xf numFmtId="0" fontId="38" fillId="0" borderId="0" xfId="0" applyFont="1" applyAlignment="1">
      <alignment horizontal="right" vertical="top" wrapText="1"/>
    </xf>
    <xf numFmtId="0" fontId="39" fillId="0" borderId="0" xfId="0" applyFont="1" applyAlignment="1">
      <alignment horizontal="right" vertical="top" wrapText="1"/>
    </xf>
    <xf numFmtId="0" fontId="43" fillId="0" borderId="0" xfId="0" applyFont="1" applyAlignment="1">
      <alignment horizontal="left" vertical="top" wrapText="1"/>
    </xf>
    <xf numFmtId="0" fontId="7" fillId="0" borderId="9" xfId="0" applyFont="1" applyBorder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46" fillId="8" borderId="14" xfId="22" applyFont="1" applyFill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4" fontId="21" fillId="0" borderId="31" xfId="22" applyNumberFormat="1" applyFont="1" applyBorder="1" applyAlignment="1">
      <alignment horizontal="center" vertical="center" wrapText="1"/>
    </xf>
    <xf numFmtId="4" fontId="21" fillId="0" borderId="30" xfId="22" applyNumberFormat="1" applyFont="1" applyBorder="1" applyAlignment="1">
      <alignment horizontal="center" vertical="center" wrapText="1"/>
    </xf>
    <xf numFmtId="4" fontId="31" fillId="0" borderId="2" xfId="22" applyNumberFormat="1" applyFont="1" applyBorder="1" applyAlignment="1">
      <alignment vertical="center" wrapText="1"/>
    </xf>
    <xf numFmtId="4" fontId="31" fillId="0" borderId="20" xfId="22" applyNumberFormat="1" applyFont="1" applyBorder="1" applyAlignment="1">
      <alignment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</cellXfs>
  <cellStyles count="23">
    <cellStyle name="Dziesiętny 2" xfId="1" xr:uid="{00000000-0005-0000-0000-000000000000}"/>
    <cellStyle name="Dziesiętny 2 2" xfId="19" xr:uid="{00000000-0005-0000-0000-000001000000}"/>
    <cellStyle name="Dziesiętny 3" xfId="2" xr:uid="{00000000-0005-0000-0000-000002000000}"/>
    <cellStyle name="Dziesiętny 3 2" xfId="3" xr:uid="{00000000-0005-0000-0000-000003000000}"/>
    <cellStyle name="Dziesiętny 3 2 2" xfId="21" xr:uid="{00000000-0005-0000-0000-000004000000}"/>
    <cellStyle name="Dziesiętny 3 3" xfId="20" xr:uid="{00000000-0005-0000-0000-000005000000}"/>
    <cellStyle name="Dziesiętny 4" xfId="18" xr:uid="{00000000-0005-0000-0000-000006000000}"/>
    <cellStyle name="None" xfId="4" xr:uid="{00000000-0005-0000-0000-000007000000}"/>
    <cellStyle name="Normalny" xfId="0" builtinId="0"/>
    <cellStyle name="Normalny 2" xfId="5" xr:uid="{00000000-0005-0000-0000-000009000000}"/>
    <cellStyle name="Normalny 2 2" xfId="6" xr:uid="{00000000-0005-0000-0000-00000A000000}"/>
    <cellStyle name="Normalny 2 2 2" xfId="7" xr:uid="{00000000-0005-0000-0000-00000B000000}"/>
    <cellStyle name="Normalny 2 3" xfId="22" xr:uid="{00000000-0005-0000-0000-00000C000000}"/>
    <cellStyle name="Normalny 2_Wykaz_A2_D1" xfId="8" xr:uid="{00000000-0005-0000-0000-00000D000000}"/>
    <cellStyle name="Normalny 4" xfId="9" xr:uid="{00000000-0005-0000-0000-00000E000000}"/>
    <cellStyle name="Normalny 4 2" xfId="10" xr:uid="{00000000-0005-0000-0000-00000F000000}"/>
    <cellStyle name="Normalny 4 2 2" xfId="11" xr:uid="{00000000-0005-0000-0000-000010000000}"/>
    <cellStyle name="Normalny 4 3" xfId="12" xr:uid="{00000000-0005-0000-0000-000011000000}"/>
    <cellStyle name="Normalny_slepy-kosztorys" xfId="17" xr:uid="{00000000-0005-0000-0000-000012000000}"/>
    <cellStyle name="Normalny_TER02" xfId="16" xr:uid="{00000000-0005-0000-0000-000013000000}"/>
    <cellStyle name="Normalny_wykazy 5.4_x" xfId="13" xr:uid="{00000000-0005-0000-0000-000014000000}"/>
    <cellStyle name="Normalny_wykazy_5.5.1" xfId="14" xr:uid="{00000000-0005-0000-0000-000015000000}"/>
    <cellStyle name="Opis" xfId="15" xr:uid="{00000000-0005-0000-0000-000016000000}"/>
  </cellStyles>
  <dxfs count="0"/>
  <tableStyles count="0" defaultTableStyle="TableStyleMedium9" defaultPivotStyle="PivotStyleLight16"/>
  <colors>
    <mruColors>
      <color rgb="FFCCFFFF"/>
      <color rgb="FF30F0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J173"/>
  <sheetViews>
    <sheetView topLeftCell="A151" zoomScaleNormal="100" zoomScaleSheetLayoutView="100" workbookViewId="0">
      <selection activeCell="G158" sqref="G158"/>
    </sheetView>
  </sheetViews>
  <sheetFormatPr defaultRowHeight="14.25"/>
  <cols>
    <col min="1" max="1" width="6.25" style="55" customWidth="1"/>
    <col min="2" max="2" width="10.625" style="55" customWidth="1"/>
    <col min="3" max="3" width="47.25" style="55" customWidth="1"/>
    <col min="4" max="4" width="7.625" style="55" customWidth="1"/>
    <col min="5" max="5" width="9" style="56" customWidth="1"/>
    <col min="6" max="6" width="8.625" style="141" customWidth="1"/>
    <col min="7" max="7" width="12.375" style="46" customWidth="1"/>
    <col min="8" max="8" width="9" style="46"/>
    <col min="9" max="9" width="14.375" style="46" customWidth="1"/>
    <col min="10" max="16384" width="9" style="46"/>
  </cols>
  <sheetData>
    <row r="2" spans="1:7" ht="14.25" customHeight="1">
      <c r="A2" s="201" t="s">
        <v>277</v>
      </c>
      <c r="B2" s="201"/>
      <c r="C2" s="201"/>
      <c r="D2" s="194"/>
      <c r="E2" s="203" t="s">
        <v>266</v>
      </c>
      <c r="F2" s="203"/>
      <c r="G2" s="203"/>
    </row>
    <row r="3" spans="1:7" ht="14.25" customHeight="1">
      <c r="A3" s="201"/>
      <c r="B3" s="201"/>
      <c r="C3" s="201"/>
      <c r="D3" s="204" t="s">
        <v>267</v>
      </c>
      <c r="E3" s="204"/>
      <c r="F3" s="204"/>
      <c r="G3" s="204"/>
    </row>
    <row r="4" spans="1:7" ht="14.25" customHeight="1">
      <c r="A4" s="195" t="s">
        <v>268</v>
      </c>
      <c r="B4" s="195"/>
      <c r="C4" s="195"/>
      <c r="D4" s="194"/>
      <c r="E4" s="196"/>
      <c r="F4" s="197"/>
      <c r="G4" s="197"/>
    </row>
    <row r="5" spans="1:7" ht="14.25" customHeight="1">
      <c r="A5" s="198" t="s">
        <v>269</v>
      </c>
      <c r="B5" s="198"/>
      <c r="C5" s="198"/>
      <c r="D5" s="194"/>
      <c r="E5" s="196"/>
      <c r="F5" s="197"/>
      <c r="G5" s="197"/>
    </row>
    <row r="6" spans="1:7">
      <c r="A6" s="205" t="s">
        <v>270</v>
      </c>
      <c r="B6" s="205"/>
      <c r="C6" s="205"/>
      <c r="D6" s="194"/>
      <c r="E6" s="196"/>
      <c r="F6" s="197"/>
      <c r="G6" s="197"/>
    </row>
    <row r="7" spans="1:7">
      <c r="A7" s="201" t="s">
        <v>269</v>
      </c>
      <c r="B7" s="201"/>
      <c r="C7" s="201"/>
      <c r="D7" s="194"/>
      <c r="E7" s="196"/>
      <c r="F7" s="197"/>
      <c r="G7" s="197"/>
    </row>
    <row r="8" spans="1:7" ht="14.25" customHeight="1">
      <c r="A8" s="200" t="s">
        <v>271</v>
      </c>
      <c r="B8" s="200"/>
      <c r="C8" s="200"/>
      <c r="D8"/>
      <c r="E8" s="165"/>
      <c r="F8"/>
      <c r="G8"/>
    </row>
    <row r="9" spans="1:7" ht="14.25" customHeight="1">
      <c r="A9" s="202" t="s">
        <v>272</v>
      </c>
      <c r="B9" s="202"/>
      <c r="C9" s="202"/>
      <c r="D9"/>
      <c r="E9" s="165"/>
      <c r="F9"/>
      <c r="G9"/>
    </row>
    <row r="10" spans="1:7">
      <c r="A10" s="199" t="s">
        <v>273</v>
      </c>
      <c r="B10" s="199"/>
      <c r="C10" s="199"/>
      <c r="D10"/>
      <c r="E10" s="165"/>
      <c r="F10"/>
      <c r="G10"/>
    </row>
    <row r="11" spans="1:7">
      <c r="A11" s="200" t="s">
        <v>274</v>
      </c>
      <c r="B11" s="200"/>
      <c r="C11" s="200"/>
      <c r="D11"/>
      <c r="E11" s="165"/>
      <c r="F11"/>
      <c r="G11"/>
    </row>
    <row r="12" spans="1:7">
      <c r="A12" s="199" t="s">
        <v>273</v>
      </c>
      <c r="B12" s="199"/>
      <c r="C12" s="199"/>
      <c r="D12"/>
      <c r="E12" s="165"/>
      <c r="F12"/>
      <c r="G12"/>
    </row>
    <row r="13" spans="1:7">
      <c r="A13" s="200" t="s">
        <v>275</v>
      </c>
      <c r="B13" s="200"/>
      <c r="C13" s="200"/>
      <c r="D13"/>
      <c r="E13" s="165"/>
      <c r="F13"/>
      <c r="G13"/>
    </row>
    <row r="15" spans="1:7" ht="23.25">
      <c r="A15" s="216" t="s">
        <v>261</v>
      </c>
      <c r="B15" s="216"/>
      <c r="C15" s="216"/>
      <c r="D15" s="216"/>
      <c r="E15" s="216"/>
      <c r="F15" s="216"/>
      <c r="G15" s="216"/>
    </row>
    <row r="16" spans="1:7" ht="45.75" customHeight="1" thickBot="1">
      <c r="A16" s="217" t="s">
        <v>276</v>
      </c>
      <c r="B16" s="217"/>
      <c r="C16" s="217"/>
      <c r="D16" s="217"/>
      <c r="E16" s="217"/>
      <c r="F16" s="217"/>
      <c r="G16" s="217"/>
    </row>
    <row r="17" spans="1:7" ht="14.25" customHeight="1">
      <c r="A17" s="224" t="s">
        <v>60</v>
      </c>
      <c r="B17" s="226" t="s">
        <v>130</v>
      </c>
      <c r="C17" s="228" t="s">
        <v>61</v>
      </c>
      <c r="D17" s="218" t="s">
        <v>62</v>
      </c>
      <c r="E17" s="219"/>
      <c r="F17" s="220" t="s">
        <v>71</v>
      </c>
      <c r="G17" s="222" t="s">
        <v>72</v>
      </c>
    </row>
    <row r="18" spans="1:7" ht="37.5" customHeight="1" thickBot="1">
      <c r="A18" s="225"/>
      <c r="B18" s="227"/>
      <c r="C18" s="229"/>
      <c r="D18" s="83" t="s">
        <v>70</v>
      </c>
      <c r="E18" s="84" t="s">
        <v>63</v>
      </c>
      <c r="F18" s="221"/>
      <c r="G18" s="223"/>
    </row>
    <row r="19" spans="1:7">
      <c r="A19" s="166"/>
      <c r="B19" s="39" t="s">
        <v>64</v>
      </c>
      <c r="C19" s="40" t="s">
        <v>65</v>
      </c>
      <c r="D19" s="41"/>
      <c r="E19" s="41"/>
      <c r="F19" s="142"/>
      <c r="G19" s="118"/>
    </row>
    <row r="20" spans="1:7">
      <c r="A20" s="167"/>
      <c r="B20" s="36" t="s">
        <v>66</v>
      </c>
      <c r="C20" s="42" t="s">
        <v>74</v>
      </c>
      <c r="D20" s="47"/>
      <c r="E20" s="85"/>
      <c r="F20" s="85"/>
      <c r="G20" s="119"/>
    </row>
    <row r="21" spans="1:7" ht="86.25" customHeight="1">
      <c r="A21" s="168">
        <v>1</v>
      </c>
      <c r="B21" s="34"/>
      <c r="C21" s="81" t="s">
        <v>91</v>
      </c>
      <c r="D21" s="38" t="s">
        <v>49</v>
      </c>
      <c r="E21" s="86">
        <v>0.42</v>
      </c>
      <c r="F21" s="143"/>
      <c r="G21" s="120">
        <f>ROUND(E21*F21,2)</f>
        <v>0</v>
      </c>
    </row>
    <row r="22" spans="1:7">
      <c r="A22" s="169"/>
      <c r="B22" s="44" t="s">
        <v>105</v>
      </c>
      <c r="C22" s="42" t="s">
        <v>123</v>
      </c>
      <c r="D22" s="47"/>
      <c r="E22" s="87"/>
      <c r="F22" s="85"/>
      <c r="G22" s="119"/>
    </row>
    <row r="23" spans="1:7" ht="32.25" customHeight="1">
      <c r="A23" s="168">
        <f>A21+1</f>
        <v>2</v>
      </c>
      <c r="B23" s="38"/>
      <c r="C23" s="71" t="s">
        <v>106</v>
      </c>
      <c r="D23" s="38" t="s">
        <v>77</v>
      </c>
      <c r="E23" s="88">
        <v>2</v>
      </c>
      <c r="F23" s="143"/>
      <c r="G23" s="120">
        <f t="shared" ref="G23:G26" si="0">ROUND(E23*F23,2)</f>
        <v>0</v>
      </c>
    </row>
    <row r="24" spans="1:7" ht="25.5">
      <c r="A24" s="168">
        <f t="shared" ref="A24:A25" si="1">A23+1</f>
        <v>3</v>
      </c>
      <c r="B24" s="38"/>
      <c r="C24" s="71" t="s">
        <v>107</v>
      </c>
      <c r="D24" s="38" t="s">
        <v>77</v>
      </c>
      <c r="E24" s="88">
        <v>18</v>
      </c>
      <c r="F24" s="143"/>
      <c r="G24" s="120">
        <f t="shared" si="0"/>
        <v>0</v>
      </c>
    </row>
    <row r="25" spans="1:7" ht="25.5">
      <c r="A25" s="168">
        <f t="shared" si="1"/>
        <v>4</v>
      </c>
      <c r="B25" s="38"/>
      <c r="C25" s="71" t="s">
        <v>156</v>
      </c>
      <c r="D25" s="38" t="s">
        <v>77</v>
      </c>
      <c r="E25" s="88">
        <v>28</v>
      </c>
      <c r="F25" s="143"/>
      <c r="G25" s="120">
        <f t="shared" si="0"/>
        <v>0</v>
      </c>
    </row>
    <row r="26" spans="1:7" ht="25.5">
      <c r="A26" s="168">
        <v>5</v>
      </c>
      <c r="B26" s="38"/>
      <c r="C26" s="71" t="s">
        <v>157</v>
      </c>
      <c r="D26" s="38" t="s">
        <v>77</v>
      </c>
      <c r="E26" s="88">
        <v>9</v>
      </c>
      <c r="F26" s="143"/>
      <c r="G26" s="120">
        <f t="shared" si="0"/>
        <v>0</v>
      </c>
    </row>
    <row r="27" spans="1:7" ht="25.5">
      <c r="A27" s="168">
        <v>6</v>
      </c>
      <c r="B27" s="38"/>
      <c r="C27" s="71" t="s">
        <v>158</v>
      </c>
      <c r="D27" s="38" t="s">
        <v>77</v>
      </c>
      <c r="E27" s="88">
        <v>2</v>
      </c>
      <c r="F27" s="143"/>
      <c r="G27" s="120">
        <f t="shared" ref="G27" si="2">ROUND(E27*F27,2)</f>
        <v>0</v>
      </c>
    </row>
    <row r="28" spans="1:7">
      <c r="A28" s="169"/>
      <c r="B28" s="44" t="s">
        <v>80</v>
      </c>
      <c r="C28" s="42" t="s">
        <v>92</v>
      </c>
      <c r="D28" s="47"/>
      <c r="E28" s="87"/>
      <c r="F28" s="85"/>
      <c r="G28" s="119"/>
    </row>
    <row r="29" spans="1:7" ht="44.25" customHeight="1">
      <c r="A29" s="170">
        <v>7</v>
      </c>
      <c r="B29" s="132"/>
      <c r="C29" s="133" t="s">
        <v>165</v>
      </c>
      <c r="D29" s="134" t="s">
        <v>111</v>
      </c>
      <c r="E29" s="135">
        <v>3150</v>
      </c>
      <c r="F29" s="144"/>
      <c r="G29" s="136">
        <f t="shared" ref="G29" si="3">ROUND(E29*F29,2)</f>
        <v>0</v>
      </c>
    </row>
    <row r="30" spans="1:7" ht="30" customHeight="1">
      <c r="A30" s="168">
        <v>8</v>
      </c>
      <c r="B30" s="38"/>
      <c r="C30" s="35" t="s">
        <v>159</v>
      </c>
      <c r="D30" s="38" t="s">
        <v>111</v>
      </c>
      <c r="E30" s="88">
        <v>483</v>
      </c>
      <c r="F30" s="143"/>
      <c r="G30" s="120">
        <f t="shared" ref="G30:G39" si="4">ROUND(E30*F30,2)</f>
        <v>0</v>
      </c>
    </row>
    <row r="31" spans="1:7" ht="18.75" customHeight="1">
      <c r="A31" s="168">
        <v>9</v>
      </c>
      <c r="B31" s="38"/>
      <c r="C31" s="35" t="s">
        <v>139</v>
      </c>
      <c r="D31" s="38" t="s">
        <v>78</v>
      </c>
      <c r="E31" s="88">
        <v>34</v>
      </c>
      <c r="F31" s="143"/>
      <c r="G31" s="120">
        <f t="shared" si="4"/>
        <v>0</v>
      </c>
    </row>
    <row r="32" spans="1:7" ht="27.75" customHeight="1">
      <c r="A32" s="168">
        <f>A31+1</f>
        <v>10</v>
      </c>
      <c r="B32" s="77"/>
      <c r="C32" s="35" t="s">
        <v>160</v>
      </c>
      <c r="D32" s="38" t="s">
        <v>111</v>
      </c>
      <c r="E32" s="88">
        <v>55</v>
      </c>
      <c r="F32" s="143"/>
      <c r="G32" s="120">
        <f t="shared" si="4"/>
        <v>0</v>
      </c>
    </row>
    <row r="33" spans="1:9" ht="27.75" customHeight="1">
      <c r="A33" s="168">
        <v>11</v>
      </c>
      <c r="B33" s="77"/>
      <c r="C33" s="35" t="s">
        <v>162</v>
      </c>
      <c r="D33" s="38" t="s">
        <v>78</v>
      </c>
      <c r="E33" s="88">
        <v>230</v>
      </c>
      <c r="F33" s="143"/>
      <c r="G33" s="120">
        <f t="shared" si="4"/>
        <v>0</v>
      </c>
    </row>
    <row r="34" spans="1:9" ht="27.75" customHeight="1">
      <c r="A34" s="168">
        <v>12</v>
      </c>
      <c r="B34" s="77"/>
      <c r="C34" s="35" t="s">
        <v>163</v>
      </c>
      <c r="D34" s="38" t="s">
        <v>78</v>
      </c>
      <c r="E34" s="88">
        <v>245</v>
      </c>
      <c r="F34" s="143"/>
      <c r="G34" s="120">
        <f t="shared" ref="G34" si="5">ROUND(E34*F34,2)</f>
        <v>0</v>
      </c>
    </row>
    <row r="35" spans="1:9" ht="21" customHeight="1">
      <c r="A35" s="168">
        <v>13</v>
      </c>
      <c r="B35" s="77"/>
      <c r="C35" s="178" t="s">
        <v>161</v>
      </c>
      <c r="D35" s="38" t="s">
        <v>78</v>
      </c>
      <c r="E35" s="88">
        <v>295</v>
      </c>
      <c r="F35" s="143"/>
      <c r="G35" s="120">
        <f t="shared" si="4"/>
        <v>0</v>
      </c>
    </row>
    <row r="36" spans="1:9" ht="21" customHeight="1">
      <c r="A36" s="168">
        <v>14</v>
      </c>
      <c r="B36" s="77"/>
      <c r="C36" s="178" t="s">
        <v>164</v>
      </c>
      <c r="D36" s="38" t="s">
        <v>77</v>
      </c>
      <c r="E36" s="88">
        <v>1</v>
      </c>
      <c r="F36" s="143"/>
      <c r="G36" s="120">
        <f t="shared" si="4"/>
        <v>0</v>
      </c>
    </row>
    <row r="37" spans="1:9" ht="33" customHeight="1">
      <c r="A37" s="168">
        <v>15</v>
      </c>
      <c r="B37" s="77"/>
      <c r="C37" s="72" t="s">
        <v>132</v>
      </c>
      <c r="D37" s="61" t="s">
        <v>87</v>
      </c>
      <c r="E37" s="89">
        <f>(E30*0.35)+(E32*0.25)+(E31*0.12)+(E33*0.15*0.3)+(E34*0.08*0.3)+(1)+(E29*0.3)</f>
        <v>1149.1099999999999</v>
      </c>
      <c r="F37" s="143"/>
      <c r="G37" s="120">
        <f t="shared" si="4"/>
        <v>0</v>
      </c>
    </row>
    <row r="38" spans="1:9" ht="35.25" customHeight="1">
      <c r="A38" s="168">
        <v>16</v>
      </c>
      <c r="B38" s="77"/>
      <c r="C38" s="72" t="s">
        <v>112</v>
      </c>
      <c r="D38" s="61" t="s">
        <v>87</v>
      </c>
      <c r="E38" s="89">
        <f>E37</f>
        <v>1149.1099999999999</v>
      </c>
      <c r="F38" s="143"/>
      <c r="G38" s="120">
        <f t="shared" si="4"/>
        <v>0</v>
      </c>
    </row>
    <row r="39" spans="1:9" ht="21" customHeight="1">
      <c r="A39" s="168">
        <v>17</v>
      </c>
      <c r="B39" s="77"/>
      <c r="C39" s="72" t="s">
        <v>166</v>
      </c>
      <c r="D39" s="61" t="s">
        <v>77</v>
      </c>
      <c r="E39" s="89">
        <v>9</v>
      </c>
      <c r="F39" s="145"/>
      <c r="G39" s="120">
        <f t="shared" si="4"/>
        <v>0</v>
      </c>
    </row>
    <row r="40" spans="1:9" ht="17.25" customHeight="1">
      <c r="A40" s="169"/>
      <c r="B40" s="44" t="s">
        <v>167</v>
      </c>
      <c r="C40" s="42" t="s">
        <v>168</v>
      </c>
      <c r="D40" s="103"/>
      <c r="E40" s="104"/>
      <c r="F40" s="105"/>
      <c r="G40" s="137"/>
    </row>
    <row r="41" spans="1:9" ht="44.25" customHeight="1">
      <c r="A41" s="168">
        <v>18</v>
      </c>
      <c r="B41" s="34"/>
      <c r="C41" s="43" t="s">
        <v>169</v>
      </c>
      <c r="D41" s="38" t="s">
        <v>77</v>
      </c>
      <c r="E41" s="102">
        <v>2</v>
      </c>
      <c r="F41" s="102"/>
      <c r="G41" s="138">
        <f t="shared" ref="G41" si="6">ROUND(F41*E41,2)</f>
        <v>0</v>
      </c>
    </row>
    <row r="42" spans="1:9" ht="36" customHeight="1">
      <c r="A42" s="168">
        <v>19</v>
      </c>
      <c r="B42" s="139"/>
      <c r="C42" s="43" t="s">
        <v>170</v>
      </c>
      <c r="D42" s="38" t="s">
        <v>77</v>
      </c>
      <c r="E42" s="102">
        <v>8</v>
      </c>
      <c r="F42" s="102"/>
      <c r="G42" s="138">
        <f>ROUND(F42*E42,2)</f>
        <v>0</v>
      </c>
    </row>
    <row r="43" spans="1:9">
      <c r="A43" s="171"/>
      <c r="B43" s="65" t="s">
        <v>83</v>
      </c>
      <c r="C43" s="32" t="s">
        <v>84</v>
      </c>
      <c r="D43" s="66"/>
      <c r="E43" s="90"/>
      <c r="F43" s="146"/>
      <c r="G43" s="121"/>
    </row>
    <row r="44" spans="1:9">
      <c r="A44" s="172"/>
      <c r="B44" s="58" t="s">
        <v>85</v>
      </c>
      <c r="C44" s="62" t="s">
        <v>86</v>
      </c>
      <c r="D44" s="64"/>
      <c r="E44" s="64"/>
      <c r="F44" s="147"/>
      <c r="G44" s="119"/>
    </row>
    <row r="45" spans="1:9" ht="34.5" customHeight="1">
      <c r="A45" s="164">
        <v>20</v>
      </c>
      <c r="B45" s="34"/>
      <c r="C45" s="63" t="s">
        <v>190</v>
      </c>
      <c r="D45" s="61" t="s">
        <v>87</v>
      </c>
      <c r="E45" s="89">
        <f>(E72-E29)*0.4+(E99+E100)*0.3+E71*0.45+290*1.575+59*1.17</f>
        <v>948.12999999999988</v>
      </c>
      <c r="F45" s="143"/>
      <c r="G45" s="120">
        <f>ROUND(E45*F45,2)</f>
        <v>0</v>
      </c>
      <c r="H45" s="128"/>
    </row>
    <row r="46" spans="1:9">
      <c r="A46" s="172"/>
      <c r="B46" s="58" t="s">
        <v>88</v>
      </c>
      <c r="C46" s="62" t="s">
        <v>89</v>
      </c>
      <c r="D46" s="64"/>
      <c r="E46" s="91"/>
      <c r="F46" s="148"/>
      <c r="G46" s="122"/>
      <c r="H46" s="128"/>
    </row>
    <row r="47" spans="1:9" ht="41.25" customHeight="1">
      <c r="A47" s="164">
        <v>21</v>
      </c>
      <c r="B47" s="34"/>
      <c r="C47" s="63" t="s">
        <v>185</v>
      </c>
      <c r="D47" s="61" t="s">
        <v>87</v>
      </c>
      <c r="E47" s="89">
        <f>E81*0.3</f>
        <v>120.3</v>
      </c>
      <c r="F47" s="143"/>
      <c r="G47" s="120">
        <f>ROUND(E47*F47,2)</f>
        <v>0</v>
      </c>
      <c r="I47" s="152"/>
    </row>
    <row r="48" spans="1:9">
      <c r="A48" s="171"/>
      <c r="B48" s="65" t="s">
        <v>108</v>
      </c>
      <c r="C48" s="32" t="s">
        <v>109</v>
      </c>
      <c r="D48" s="66"/>
      <c r="E48" s="90"/>
      <c r="F48" s="149"/>
      <c r="G48" s="123"/>
    </row>
    <row r="49" spans="1:7" ht="18" customHeight="1">
      <c r="A49" s="172"/>
      <c r="B49" s="58" t="s">
        <v>151</v>
      </c>
      <c r="C49" s="59" t="s">
        <v>124</v>
      </c>
      <c r="D49" s="60"/>
      <c r="E49" s="91"/>
      <c r="F49" s="148"/>
      <c r="G49" s="122"/>
    </row>
    <row r="50" spans="1:7" ht="41.25" customHeight="1">
      <c r="A50" s="164">
        <v>22</v>
      </c>
      <c r="B50" s="34"/>
      <c r="C50" s="57" t="s">
        <v>178</v>
      </c>
      <c r="D50" s="61" t="s">
        <v>78</v>
      </c>
      <c r="E50" s="89">
        <v>50</v>
      </c>
      <c r="F50" s="143"/>
      <c r="G50" s="120">
        <f t="shared" ref="G50:G51" si="7">ROUND(E50*F50,2)</f>
        <v>0</v>
      </c>
    </row>
    <row r="51" spans="1:7" ht="34.5" customHeight="1">
      <c r="A51" s="164">
        <f>A50+1</f>
        <v>23</v>
      </c>
      <c r="B51" s="34"/>
      <c r="C51" s="57" t="s">
        <v>110</v>
      </c>
      <c r="D51" s="61" t="s">
        <v>77</v>
      </c>
      <c r="E51" s="89">
        <v>16</v>
      </c>
      <c r="F51" s="143"/>
      <c r="G51" s="120">
        <f t="shared" si="7"/>
        <v>0</v>
      </c>
    </row>
    <row r="52" spans="1:7" ht="19.5" customHeight="1">
      <c r="A52" s="169"/>
      <c r="B52" s="44" t="s">
        <v>134</v>
      </c>
      <c r="C52" s="42" t="s">
        <v>147</v>
      </c>
      <c r="D52" s="103"/>
      <c r="E52" s="104"/>
      <c r="F52" s="105"/>
      <c r="G52" s="124"/>
    </row>
    <row r="53" spans="1:7" ht="24" customHeight="1">
      <c r="A53" s="168">
        <v>24</v>
      </c>
      <c r="B53" s="106"/>
      <c r="C53" s="43" t="s">
        <v>259</v>
      </c>
      <c r="D53" s="38" t="s">
        <v>58</v>
      </c>
      <c r="E53" s="102">
        <v>82</v>
      </c>
      <c r="F53" s="150"/>
      <c r="G53" s="120">
        <f t="shared" ref="G53:G54" si="8">ROUND(E53*F53,2)</f>
        <v>0</v>
      </c>
    </row>
    <row r="54" spans="1:7" ht="22.5" customHeight="1">
      <c r="A54" s="168">
        <v>25</v>
      </c>
      <c r="B54" s="106"/>
      <c r="C54" s="43" t="s">
        <v>258</v>
      </c>
      <c r="D54" s="38" t="s">
        <v>77</v>
      </c>
      <c r="E54" s="102">
        <v>9</v>
      </c>
      <c r="F54" s="150"/>
      <c r="G54" s="120">
        <f t="shared" si="8"/>
        <v>0</v>
      </c>
    </row>
    <row r="55" spans="1:7">
      <c r="A55" s="173"/>
      <c r="B55" s="33" t="s">
        <v>73</v>
      </c>
      <c r="C55" s="32" t="s">
        <v>67</v>
      </c>
      <c r="D55" s="48"/>
      <c r="E55" s="92"/>
      <c r="F55" s="149"/>
      <c r="G55" s="123"/>
    </row>
    <row r="56" spans="1:7" ht="21.75" customHeight="1">
      <c r="A56" s="169"/>
      <c r="B56" s="44" t="s">
        <v>68</v>
      </c>
      <c r="C56" s="45" t="s">
        <v>69</v>
      </c>
      <c r="D56" s="49"/>
      <c r="E56" s="87"/>
      <c r="F56" s="148"/>
      <c r="G56" s="122"/>
    </row>
    <row r="57" spans="1:7" ht="45.75" customHeight="1">
      <c r="A57" s="168">
        <v>26</v>
      </c>
      <c r="B57" s="34"/>
      <c r="C57" s="43" t="s">
        <v>189</v>
      </c>
      <c r="D57" s="38" t="s">
        <v>82</v>
      </c>
      <c r="E57" s="88">
        <f>2935+1072+35+127+432+360+41</f>
        <v>5002</v>
      </c>
      <c r="F57" s="143"/>
      <c r="G57" s="120">
        <f>ROUND(E57*F57,2)</f>
        <v>0</v>
      </c>
    </row>
    <row r="58" spans="1:7" ht="20.25" customHeight="1">
      <c r="A58" s="169"/>
      <c r="B58" s="44" t="s">
        <v>152</v>
      </c>
      <c r="C58" s="42" t="s">
        <v>153</v>
      </c>
      <c r="D58" s="49"/>
      <c r="E58" s="87"/>
      <c r="F58" s="148"/>
      <c r="G58" s="122"/>
    </row>
    <row r="59" spans="1:7" ht="48" customHeight="1">
      <c r="A59" s="168">
        <v>27</v>
      </c>
      <c r="B59" s="125"/>
      <c r="C59" s="43" t="s">
        <v>172</v>
      </c>
      <c r="D59" s="38" t="s">
        <v>140</v>
      </c>
      <c r="E59" s="127">
        <f>1162+127+432+35</f>
        <v>1756</v>
      </c>
      <c r="F59" s="143"/>
      <c r="G59" s="120">
        <f>ROUND(E59*F59,2)</f>
        <v>0</v>
      </c>
    </row>
    <row r="60" spans="1:7" ht="22.5" customHeight="1">
      <c r="A60" s="172"/>
      <c r="B60" s="58" t="s">
        <v>94</v>
      </c>
      <c r="C60" s="62" t="s">
        <v>95</v>
      </c>
      <c r="D60" s="64"/>
      <c r="E60" s="91"/>
      <c r="F60" s="148"/>
      <c r="G60" s="122"/>
    </row>
    <row r="61" spans="1:7" ht="33.75" customHeight="1">
      <c r="A61" s="164">
        <v>28</v>
      </c>
      <c r="B61" s="34"/>
      <c r="C61" s="63" t="s">
        <v>150</v>
      </c>
      <c r="D61" s="61" t="s">
        <v>96</v>
      </c>
      <c r="E61" s="89">
        <f>2935+127</f>
        <v>3062</v>
      </c>
      <c r="F61" s="143"/>
      <c r="G61" s="120">
        <f>ROUND(E61*F61,2)</f>
        <v>0</v>
      </c>
    </row>
    <row r="62" spans="1:7" ht="34.5" customHeight="1">
      <c r="A62" s="164">
        <v>29</v>
      </c>
      <c r="B62" s="34"/>
      <c r="C62" s="63" t="s">
        <v>191</v>
      </c>
      <c r="D62" s="61" t="s">
        <v>96</v>
      </c>
      <c r="E62" s="89">
        <f>3062*2</f>
        <v>6124</v>
      </c>
      <c r="F62" s="143"/>
      <c r="G62" s="120">
        <f t="shared" ref="G62" si="9">ROUND(E62*F62,2)</f>
        <v>0</v>
      </c>
    </row>
    <row r="63" spans="1:7" ht="33.75" customHeight="1">
      <c r="A63" s="169"/>
      <c r="B63" s="44" t="s">
        <v>154</v>
      </c>
      <c r="C63" s="42" t="s">
        <v>155</v>
      </c>
      <c r="D63" s="49"/>
      <c r="E63" s="87"/>
      <c r="F63" s="148"/>
      <c r="G63" s="122"/>
    </row>
    <row r="64" spans="1:7" ht="51">
      <c r="A64" s="168">
        <v>30</v>
      </c>
      <c r="B64" s="34"/>
      <c r="C64" s="43" t="s">
        <v>171</v>
      </c>
      <c r="D64" s="38" t="s">
        <v>140</v>
      </c>
      <c r="E64" s="127">
        <v>3062</v>
      </c>
      <c r="F64" s="143"/>
      <c r="G64" s="120">
        <f>ROUND(E64*F64,2)</f>
        <v>0</v>
      </c>
    </row>
    <row r="65" spans="1:7" ht="29.25" customHeight="1">
      <c r="A65" s="172"/>
      <c r="B65" s="58" t="s">
        <v>119</v>
      </c>
      <c r="C65" s="62" t="s">
        <v>120</v>
      </c>
      <c r="D65" s="64"/>
      <c r="E65" s="91"/>
      <c r="F65" s="148"/>
      <c r="G65" s="122"/>
    </row>
    <row r="66" spans="1:7" ht="30.75" customHeight="1">
      <c r="A66" s="164">
        <v>31</v>
      </c>
      <c r="B66" s="78"/>
      <c r="C66" s="63" t="s">
        <v>173</v>
      </c>
      <c r="D66" s="61" t="s">
        <v>96</v>
      </c>
      <c r="E66" s="89">
        <v>2935</v>
      </c>
      <c r="F66" s="143"/>
      <c r="G66" s="120">
        <f t="shared" ref="G66" si="10">ROUND(E66*F66,2)</f>
        <v>0</v>
      </c>
    </row>
    <row r="67" spans="1:7" ht="33" customHeight="1">
      <c r="A67" s="164">
        <v>32</v>
      </c>
      <c r="B67" s="78"/>
      <c r="C67" s="63" t="s">
        <v>188</v>
      </c>
      <c r="D67" s="61" t="s">
        <v>96</v>
      </c>
      <c r="E67" s="89">
        <f>432+1072+35</f>
        <v>1539</v>
      </c>
      <c r="F67" s="143"/>
      <c r="G67" s="120">
        <f t="shared" ref="G67" si="11">ROUND(E67*F67,2)</f>
        <v>0</v>
      </c>
    </row>
    <row r="68" spans="1:7">
      <c r="A68" s="174"/>
      <c r="B68" s="68" t="s">
        <v>97</v>
      </c>
      <c r="C68" s="69" t="s">
        <v>98</v>
      </c>
      <c r="D68" s="70"/>
      <c r="E68" s="93"/>
      <c r="F68" s="149"/>
      <c r="G68" s="123"/>
    </row>
    <row r="69" spans="1:7">
      <c r="A69" s="172"/>
      <c r="B69" s="58" t="s">
        <v>99</v>
      </c>
      <c r="C69" s="59" t="s">
        <v>100</v>
      </c>
      <c r="D69" s="60"/>
      <c r="E69" s="91"/>
      <c r="F69" s="148"/>
      <c r="G69" s="122"/>
    </row>
    <row r="70" spans="1:7" ht="32.25" customHeight="1">
      <c r="A70" s="164">
        <v>33</v>
      </c>
      <c r="B70" s="34"/>
      <c r="C70" s="63" t="s">
        <v>149</v>
      </c>
      <c r="D70" s="61" t="s">
        <v>96</v>
      </c>
      <c r="E70" s="89">
        <v>2935</v>
      </c>
      <c r="F70" s="143"/>
      <c r="G70" s="120">
        <f t="shared" ref="G70:G74" si="12">ROUND(E70*F70,2)</f>
        <v>0</v>
      </c>
    </row>
    <row r="71" spans="1:7" ht="36" customHeight="1">
      <c r="A71" s="164">
        <v>34</v>
      </c>
      <c r="B71" s="34"/>
      <c r="C71" s="57" t="s">
        <v>174</v>
      </c>
      <c r="D71" s="61" t="s">
        <v>96</v>
      </c>
      <c r="E71" s="89">
        <v>127</v>
      </c>
      <c r="F71" s="143"/>
      <c r="G71" s="120">
        <f t="shared" si="12"/>
        <v>0</v>
      </c>
    </row>
    <row r="72" spans="1:7" ht="36" customHeight="1">
      <c r="A72" s="164">
        <v>35</v>
      </c>
      <c r="B72" s="34"/>
      <c r="C72" s="63" t="s">
        <v>176</v>
      </c>
      <c r="D72" s="61" t="s">
        <v>96</v>
      </c>
      <c r="E72" s="89">
        <v>2935</v>
      </c>
      <c r="F72" s="143"/>
      <c r="G72" s="120">
        <f t="shared" ref="G72:G73" si="13">ROUND(E72*F72,2)</f>
        <v>0</v>
      </c>
    </row>
    <row r="73" spans="1:7" ht="33.75" customHeight="1">
      <c r="A73" s="164">
        <v>36</v>
      </c>
      <c r="B73" s="34"/>
      <c r="C73" s="63" t="s">
        <v>141</v>
      </c>
      <c r="D73" s="61" t="s">
        <v>96</v>
      </c>
      <c r="E73" s="89">
        <v>2935</v>
      </c>
      <c r="F73" s="143"/>
      <c r="G73" s="120">
        <f t="shared" si="13"/>
        <v>0</v>
      </c>
    </row>
    <row r="74" spans="1:7" ht="36.75" customHeight="1">
      <c r="A74" s="164">
        <v>37</v>
      </c>
      <c r="B74" s="34"/>
      <c r="C74" s="63" t="s">
        <v>175</v>
      </c>
      <c r="D74" s="61" t="s">
        <v>96</v>
      </c>
      <c r="E74" s="89">
        <v>127</v>
      </c>
      <c r="F74" s="143"/>
      <c r="G74" s="120">
        <f t="shared" si="12"/>
        <v>0</v>
      </c>
    </row>
    <row r="75" spans="1:7">
      <c r="A75" s="175"/>
      <c r="B75" s="50" t="s">
        <v>75</v>
      </c>
      <c r="C75" s="51" t="s">
        <v>76</v>
      </c>
      <c r="D75" s="52"/>
      <c r="E75" s="94"/>
      <c r="F75" s="149"/>
      <c r="G75" s="123"/>
    </row>
    <row r="76" spans="1:7" ht="18.75" customHeight="1">
      <c r="A76" s="172"/>
      <c r="B76" s="58" t="s">
        <v>118</v>
      </c>
      <c r="C76" s="59" t="s">
        <v>184</v>
      </c>
      <c r="D76" s="60"/>
      <c r="E76" s="91"/>
      <c r="F76" s="148"/>
      <c r="G76" s="122"/>
    </row>
    <row r="77" spans="1:7" ht="31.5" customHeight="1">
      <c r="A77" s="164">
        <v>38</v>
      </c>
      <c r="B77" s="34"/>
      <c r="C77" s="57" t="s">
        <v>146</v>
      </c>
      <c r="D77" s="61" t="s">
        <v>96</v>
      </c>
      <c r="E77" s="88">
        <v>696</v>
      </c>
      <c r="F77" s="143"/>
      <c r="G77" s="120">
        <f>ROUND(E77*F77,2)</f>
        <v>0</v>
      </c>
    </row>
    <row r="78" spans="1:7" ht="53.25" customHeight="1">
      <c r="A78" s="164">
        <v>39</v>
      </c>
      <c r="B78" s="34"/>
      <c r="C78" s="37" t="s">
        <v>133</v>
      </c>
      <c r="D78" s="38" t="s">
        <v>50</v>
      </c>
      <c r="E78" s="102">
        <v>27</v>
      </c>
      <c r="F78" s="151"/>
      <c r="G78" s="120">
        <f t="shared" ref="G78:G79" si="14">ROUND(E78*F78,2)</f>
        <v>0</v>
      </c>
    </row>
    <row r="79" spans="1:7" ht="54" customHeight="1">
      <c r="A79" s="164">
        <v>40</v>
      </c>
      <c r="B79" s="34"/>
      <c r="C79" s="37" t="s">
        <v>145</v>
      </c>
      <c r="D79" s="38" t="s">
        <v>50</v>
      </c>
      <c r="E79" s="102">
        <v>108.2</v>
      </c>
      <c r="F79" s="151"/>
      <c r="G79" s="120">
        <f t="shared" si="14"/>
        <v>0</v>
      </c>
    </row>
    <row r="80" spans="1:7">
      <c r="A80" s="172"/>
      <c r="B80" s="58" t="s">
        <v>90</v>
      </c>
      <c r="C80" s="59" t="s">
        <v>93</v>
      </c>
      <c r="D80" s="60"/>
      <c r="E80" s="91"/>
      <c r="F80" s="148"/>
      <c r="G80" s="122"/>
    </row>
    <row r="81" spans="1:7" ht="25.5">
      <c r="A81" s="164">
        <v>41</v>
      </c>
      <c r="B81" s="126"/>
      <c r="C81" s="57" t="s">
        <v>177</v>
      </c>
      <c r="D81" s="61" t="s">
        <v>50</v>
      </c>
      <c r="E81" s="89">
        <f>360+41</f>
        <v>401</v>
      </c>
      <c r="F81" s="143"/>
      <c r="G81" s="120">
        <f>ROUND(E81*F81,2)</f>
        <v>0</v>
      </c>
    </row>
    <row r="82" spans="1:7">
      <c r="A82" s="169"/>
      <c r="B82" s="44" t="s">
        <v>79</v>
      </c>
      <c r="C82" s="54" t="s">
        <v>81</v>
      </c>
      <c r="D82" s="53"/>
      <c r="E82" s="87"/>
      <c r="F82" s="148"/>
      <c r="G82" s="122"/>
    </row>
    <row r="83" spans="1:7" ht="19.5" customHeight="1">
      <c r="A83" s="168">
        <v>42</v>
      </c>
      <c r="B83" s="34"/>
      <c r="C83" s="43" t="s">
        <v>148</v>
      </c>
      <c r="D83" s="38" t="s">
        <v>78</v>
      </c>
      <c r="E83" s="88">
        <v>349</v>
      </c>
      <c r="F83" s="143"/>
      <c r="G83" s="120">
        <f>ROUND(E83*F83,2)</f>
        <v>0</v>
      </c>
    </row>
    <row r="84" spans="1:7" ht="18.75" customHeight="1">
      <c r="A84" s="176"/>
      <c r="B84" s="67" t="s">
        <v>101</v>
      </c>
      <c r="C84" s="80" t="s">
        <v>102</v>
      </c>
      <c r="D84" s="76"/>
      <c r="E84" s="95"/>
      <c r="F84" s="149"/>
      <c r="G84" s="123"/>
    </row>
    <row r="85" spans="1:7" ht="18.75" customHeight="1">
      <c r="A85" s="172"/>
      <c r="B85" s="58" t="s">
        <v>121</v>
      </c>
      <c r="C85" s="59" t="s">
        <v>122</v>
      </c>
      <c r="D85" s="60"/>
      <c r="E85" s="91"/>
      <c r="F85" s="148"/>
      <c r="G85" s="122"/>
    </row>
    <row r="86" spans="1:7" ht="43.5" customHeight="1">
      <c r="A86" s="164">
        <f>A83+1</f>
        <v>43</v>
      </c>
      <c r="B86" s="34"/>
      <c r="C86" s="79" t="s">
        <v>180</v>
      </c>
      <c r="D86" s="61" t="s">
        <v>96</v>
      </c>
      <c r="E86" s="89">
        <v>51.44</v>
      </c>
      <c r="F86" s="143"/>
      <c r="G86" s="120">
        <f t="shared" ref="G86:G87" si="15">ROUND(E86*F86,2)</f>
        <v>0</v>
      </c>
    </row>
    <row r="87" spans="1:7" ht="30" customHeight="1">
      <c r="A87" s="164">
        <f>A86+1</f>
        <v>44</v>
      </c>
      <c r="B87" s="34"/>
      <c r="C87" s="79" t="s">
        <v>179</v>
      </c>
      <c r="D87" s="61" t="s">
        <v>96</v>
      </c>
      <c r="E87" s="89">
        <v>12.08</v>
      </c>
      <c r="F87" s="143"/>
      <c r="G87" s="120">
        <f t="shared" si="15"/>
        <v>0</v>
      </c>
    </row>
    <row r="88" spans="1:7">
      <c r="A88" s="169"/>
      <c r="B88" s="44" t="s">
        <v>103</v>
      </c>
      <c r="C88" s="54" t="s">
        <v>104</v>
      </c>
      <c r="D88" s="53"/>
      <c r="E88" s="87"/>
      <c r="F88" s="148"/>
      <c r="G88" s="122"/>
    </row>
    <row r="89" spans="1:7" ht="30.75" customHeight="1">
      <c r="A89" s="168">
        <v>45</v>
      </c>
      <c r="B89" s="34"/>
      <c r="C89" s="37" t="s">
        <v>117</v>
      </c>
      <c r="D89" s="38" t="s">
        <v>77</v>
      </c>
      <c r="E89" s="88">
        <v>11</v>
      </c>
      <c r="F89" s="143"/>
      <c r="G89" s="120">
        <f t="shared" ref="G89:G90" si="16">ROUND(E89*F89,2)</f>
        <v>0</v>
      </c>
    </row>
    <row r="90" spans="1:7" ht="27.75" customHeight="1">
      <c r="A90" s="168">
        <v>46</v>
      </c>
      <c r="B90" s="34"/>
      <c r="C90" s="57" t="s">
        <v>181</v>
      </c>
      <c r="D90" s="61" t="s">
        <v>77</v>
      </c>
      <c r="E90" s="89">
        <v>6</v>
      </c>
      <c r="F90" s="143"/>
      <c r="G90" s="120">
        <f t="shared" si="16"/>
        <v>0</v>
      </c>
    </row>
    <row r="91" spans="1:7" ht="29.25" customHeight="1">
      <c r="A91" s="168">
        <v>47</v>
      </c>
      <c r="B91" s="34"/>
      <c r="C91" s="57" t="s">
        <v>182</v>
      </c>
      <c r="D91" s="61" t="s">
        <v>77</v>
      </c>
      <c r="E91" s="89">
        <v>5</v>
      </c>
      <c r="F91" s="143"/>
      <c r="G91" s="120">
        <f t="shared" ref="G91" si="17">ROUND(E91*F91,2)</f>
        <v>0</v>
      </c>
    </row>
    <row r="92" spans="1:7">
      <c r="A92" s="175"/>
      <c r="B92" s="73" t="s">
        <v>113</v>
      </c>
      <c r="C92" s="69" t="s">
        <v>114</v>
      </c>
      <c r="D92" s="74"/>
      <c r="E92" s="93"/>
      <c r="F92" s="149"/>
      <c r="G92" s="123"/>
    </row>
    <row r="93" spans="1:7">
      <c r="A93" s="169"/>
      <c r="B93" s="36" t="s">
        <v>115</v>
      </c>
      <c r="C93" s="62" t="s">
        <v>116</v>
      </c>
      <c r="D93" s="75"/>
      <c r="E93" s="91"/>
      <c r="F93" s="148"/>
      <c r="G93" s="122"/>
    </row>
    <row r="94" spans="1:7" ht="25.5">
      <c r="A94" s="168">
        <v>48</v>
      </c>
      <c r="B94" s="34"/>
      <c r="C94" s="63" t="s">
        <v>131</v>
      </c>
      <c r="D94" s="61" t="s">
        <v>78</v>
      </c>
      <c r="E94" s="89">
        <v>389</v>
      </c>
      <c r="F94" s="143"/>
      <c r="G94" s="120">
        <f t="shared" ref="G94:G96" si="18">ROUND(E94*F94,2)</f>
        <v>0</v>
      </c>
    </row>
    <row r="95" spans="1:7" ht="38.25">
      <c r="A95" s="168">
        <v>49</v>
      </c>
      <c r="B95" s="34"/>
      <c r="C95" s="63" t="s">
        <v>186</v>
      </c>
      <c r="D95" s="61" t="s">
        <v>78</v>
      </c>
      <c r="E95" s="89">
        <v>401</v>
      </c>
      <c r="F95" s="143"/>
      <c r="G95" s="120">
        <f t="shared" ref="G95" si="19">ROUND(E95*F95,2)</f>
        <v>0</v>
      </c>
    </row>
    <row r="96" spans="1:7" ht="38.25">
      <c r="A96" s="168">
        <v>50</v>
      </c>
      <c r="B96" s="34"/>
      <c r="C96" s="63" t="s">
        <v>187</v>
      </c>
      <c r="D96" s="61" t="s">
        <v>78</v>
      </c>
      <c r="E96" s="89">
        <v>182</v>
      </c>
      <c r="F96" s="143"/>
      <c r="G96" s="120">
        <f t="shared" si="18"/>
        <v>0</v>
      </c>
    </row>
    <row r="97" spans="1:10">
      <c r="A97" s="169"/>
      <c r="B97" s="36" t="s">
        <v>125</v>
      </c>
      <c r="C97" s="62" t="s">
        <v>126</v>
      </c>
      <c r="D97" s="82"/>
      <c r="E97" s="96"/>
      <c r="F97" s="148"/>
      <c r="G97" s="122"/>
    </row>
    <row r="98" spans="1:10" ht="38.25">
      <c r="A98" s="168">
        <v>51</v>
      </c>
      <c r="B98" s="34"/>
      <c r="C98" s="63" t="s">
        <v>142</v>
      </c>
      <c r="D98" s="61" t="s">
        <v>96</v>
      </c>
      <c r="E98" s="89">
        <v>35</v>
      </c>
      <c r="F98" s="143"/>
      <c r="G98" s="120">
        <f t="shared" ref="G98:G100" si="20">ROUND(E98*F98,2)</f>
        <v>0</v>
      </c>
    </row>
    <row r="99" spans="1:10" ht="38.25">
      <c r="A99" s="168">
        <v>52</v>
      </c>
      <c r="B99" s="34"/>
      <c r="C99" s="43" t="s">
        <v>144</v>
      </c>
      <c r="D99" s="38" t="s">
        <v>50</v>
      </c>
      <c r="E99" s="102">
        <v>1072</v>
      </c>
      <c r="F99" s="151"/>
      <c r="G99" s="120">
        <f t="shared" ref="G99" si="21">ROUND(E99*F99,2)</f>
        <v>0</v>
      </c>
      <c r="J99" s="153"/>
    </row>
    <row r="100" spans="1:10" ht="38.25">
      <c r="A100" s="168">
        <v>53</v>
      </c>
      <c r="B100" s="34"/>
      <c r="C100" s="43" t="s">
        <v>143</v>
      </c>
      <c r="D100" s="38" t="s">
        <v>50</v>
      </c>
      <c r="E100" s="102">
        <v>432</v>
      </c>
      <c r="F100" s="151"/>
      <c r="G100" s="120">
        <f t="shared" si="20"/>
        <v>0</v>
      </c>
    </row>
    <row r="101" spans="1:10">
      <c r="A101" s="169"/>
      <c r="B101" s="36" t="s">
        <v>127</v>
      </c>
      <c r="C101" s="62" t="s">
        <v>128</v>
      </c>
      <c r="D101" s="75"/>
      <c r="E101" s="91"/>
      <c r="F101" s="148"/>
      <c r="G101" s="122"/>
    </row>
    <row r="102" spans="1:10" ht="42.75" customHeight="1">
      <c r="A102" s="168">
        <v>54</v>
      </c>
      <c r="B102" s="34"/>
      <c r="C102" s="63" t="s">
        <v>129</v>
      </c>
      <c r="D102" s="61" t="s">
        <v>78</v>
      </c>
      <c r="E102" s="89">
        <v>358</v>
      </c>
      <c r="F102" s="143"/>
      <c r="G102" s="120">
        <f>ROUND(E102*F102,2)</f>
        <v>0</v>
      </c>
    </row>
    <row r="103" spans="1:10" ht="19.5" customHeight="1">
      <c r="A103" s="171"/>
      <c r="B103" s="107" t="s">
        <v>135</v>
      </c>
      <c r="C103" s="108" t="s">
        <v>136</v>
      </c>
      <c r="D103" s="66"/>
      <c r="E103" s="109"/>
      <c r="F103" s="110"/>
      <c r="G103" s="130"/>
    </row>
    <row r="104" spans="1:10" ht="19.5" customHeight="1">
      <c r="A104" s="177"/>
      <c r="B104" s="111" t="s">
        <v>137</v>
      </c>
      <c r="C104" s="112" t="s">
        <v>138</v>
      </c>
      <c r="D104" s="113"/>
      <c r="E104" s="114"/>
      <c r="F104" s="115"/>
      <c r="G104" s="131"/>
    </row>
    <row r="105" spans="1:10" ht="54" customHeight="1">
      <c r="A105" s="164">
        <v>55</v>
      </c>
      <c r="B105" s="126"/>
      <c r="C105" s="63" t="s">
        <v>183</v>
      </c>
      <c r="D105" s="61" t="s">
        <v>77</v>
      </c>
      <c r="E105" s="116">
        <v>53</v>
      </c>
      <c r="F105" s="117"/>
      <c r="G105" s="120">
        <f>ROUND(E105*F105,2)</f>
        <v>0</v>
      </c>
    </row>
    <row r="106" spans="1:10" ht="42" customHeight="1">
      <c r="A106" s="179"/>
      <c r="B106" s="180" t="s">
        <v>167</v>
      </c>
      <c r="C106" s="181" t="s">
        <v>260</v>
      </c>
      <c r="D106" s="182"/>
      <c r="E106" s="183"/>
      <c r="F106" s="184"/>
      <c r="G106" s="185"/>
    </row>
    <row r="107" spans="1:10" ht="24.75" customHeight="1">
      <c r="A107" s="177"/>
      <c r="B107" s="111"/>
      <c r="C107" s="112" t="s">
        <v>192</v>
      </c>
      <c r="D107" s="113"/>
      <c r="E107" s="114"/>
      <c r="F107" s="115"/>
      <c r="G107" s="131"/>
    </row>
    <row r="108" spans="1:10" ht="30" customHeight="1">
      <c r="A108" s="164">
        <v>56</v>
      </c>
      <c r="B108" s="34"/>
      <c r="C108" s="37" t="s">
        <v>193</v>
      </c>
      <c r="D108" s="154" t="s">
        <v>206</v>
      </c>
      <c r="E108" s="86">
        <v>0.187</v>
      </c>
      <c r="F108" s="143"/>
      <c r="G108" s="120">
        <f>ROUND(F108*E108,2)</f>
        <v>0</v>
      </c>
    </row>
    <row r="109" spans="1:10" ht="21.75" customHeight="1">
      <c r="A109" s="164">
        <v>57</v>
      </c>
      <c r="B109" s="34"/>
      <c r="C109" s="37" t="s">
        <v>194</v>
      </c>
      <c r="D109" s="154" t="s">
        <v>207</v>
      </c>
      <c r="E109" s="88">
        <v>1</v>
      </c>
      <c r="F109" s="143"/>
      <c r="G109" s="120">
        <f t="shared" ref="G109:G115" si="22">ROUND(F109*E109,2)</f>
        <v>0</v>
      </c>
    </row>
    <row r="110" spans="1:10" ht="21" customHeight="1">
      <c r="A110" s="164">
        <v>58</v>
      </c>
      <c r="B110" s="34"/>
      <c r="C110" s="37" t="s">
        <v>195</v>
      </c>
      <c r="D110" s="154" t="s">
        <v>207</v>
      </c>
      <c r="E110" s="88">
        <v>1</v>
      </c>
      <c r="F110" s="143"/>
      <c r="G110" s="120">
        <f t="shared" si="22"/>
        <v>0</v>
      </c>
    </row>
    <row r="111" spans="1:10" ht="21" customHeight="1">
      <c r="A111" s="164">
        <v>59</v>
      </c>
      <c r="B111" s="34"/>
      <c r="C111" s="37" t="s">
        <v>196</v>
      </c>
      <c r="D111" s="154" t="s">
        <v>207</v>
      </c>
      <c r="E111" s="88">
        <v>3</v>
      </c>
      <c r="F111" s="143"/>
      <c r="G111" s="120">
        <f t="shared" si="22"/>
        <v>0</v>
      </c>
    </row>
    <row r="112" spans="1:10" ht="30" customHeight="1">
      <c r="A112" s="164">
        <v>60</v>
      </c>
      <c r="B112" s="34"/>
      <c r="C112" s="37" t="s">
        <v>197</v>
      </c>
      <c r="D112" s="154" t="s">
        <v>215</v>
      </c>
      <c r="E112" s="88">
        <v>3</v>
      </c>
      <c r="F112" s="143"/>
      <c r="G112" s="120">
        <f t="shared" si="22"/>
        <v>0</v>
      </c>
    </row>
    <row r="113" spans="1:7" ht="30" customHeight="1">
      <c r="A113" s="164">
        <v>61</v>
      </c>
      <c r="B113" s="34"/>
      <c r="C113" s="37" t="s">
        <v>198</v>
      </c>
      <c r="D113" s="154" t="s">
        <v>207</v>
      </c>
      <c r="E113" s="88">
        <v>5</v>
      </c>
      <c r="F113" s="143"/>
      <c r="G113" s="120">
        <f t="shared" si="22"/>
        <v>0</v>
      </c>
    </row>
    <row r="114" spans="1:7" ht="30" customHeight="1">
      <c r="A114" s="164">
        <v>62</v>
      </c>
      <c r="B114" s="34"/>
      <c r="C114" s="37" t="s">
        <v>199</v>
      </c>
      <c r="D114" s="154" t="s">
        <v>249</v>
      </c>
      <c r="E114" s="88">
        <v>2</v>
      </c>
      <c r="F114" s="143"/>
      <c r="G114" s="120">
        <f t="shared" si="22"/>
        <v>0</v>
      </c>
    </row>
    <row r="115" spans="1:7" ht="40.5" customHeight="1">
      <c r="A115" s="164">
        <v>63</v>
      </c>
      <c r="B115" s="34"/>
      <c r="C115" s="37" t="s">
        <v>200</v>
      </c>
      <c r="D115" s="154" t="s">
        <v>207</v>
      </c>
      <c r="E115" s="88">
        <v>2</v>
      </c>
      <c r="F115" s="143"/>
      <c r="G115" s="120">
        <f t="shared" si="22"/>
        <v>0</v>
      </c>
    </row>
    <row r="116" spans="1:7" ht="25.5" customHeight="1">
      <c r="A116" s="177"/>
      <c r="B116" s="111"/>
      <c r="C116" s="112" t="s">
        <v>201</v>
      </c>
      <c r="D116" s="113"/>
      <c r="E116" s="114"/>
      <c r="F116" s="115"/>
      <c r="G116" s="131"/>
    </row>
    <row r="117" spans="1:7" ht="30" customHeight="1">
      <c r="A117" s="164">
        <v>64</v>
      </c>
      <c r="B117" s="34"/>
      <c r="C117" s="37" t="s">
        <v>202</v>
      </c>
      <c r="D117" s="155" t="s">
        <v>206</v>
      </c>
      <c r="E117" s="156">
        <v>0.187</v>
      </c>
      <c r="F117" s="143"/>
      <c r="G117" s="120">
        <f>ROUND(F117*E117,2)</f>
        <v>0</v>
      </c>
    </row>
    <row r="118" spans="1:7" ht="30" customHeight="1">
      <c r="A118" s="164">
        <v>65</v>
      </c>
      <c r="B118" s="34"/>
      <c r="C118" s="37" t="s">
        <v>203</v>
      </c>
      <c r="D118" s="155" t="s">
        <v>207</v>
      </c>
      <c r="E118" s="143">
        <v>8</v>
      </c>
      <c r="F118" s="143"/>
      <c r="G118" s="120">
        <f t="shared" ref="G118:G120" si="23">ROUND(F118*E118,2)</f>
        <v>0</v>
      </c>
    </row>
    <row r="119" spans="1:7" ht="30" customHeight="1">
      <c r="A119" s="164">
        <v>66</v>
      </c>
      <c r="B119" s="34"/>
      <c r="C119" s="37" t="s">
        <v>204</v>
      </c>
      <c r="D119" s="155" t="s">
        <v>207</v>
      </c>
      <c r="E119" s="143">
        <v>7</v>
      </c>
      <c r="F119" s="143"/>
      <c r="G119" s="120">
        <f t="shared" si="23"/>
        <v>0</v>
      </c>
    </row>
    <row r="120" spans="1:7" ht="30" customHeight="1">
      <c r="A120" s="164">
        <v>67</v>
      </c>
      <c r="B120" s="34"/>
      <c r="C120" s="37" t="s">
        <v>205</v>
      </c>
      <c r="D120" s="155" t="s">
        <v>208</v>
      </c>
      <c r="E120" s="143">
        <v>7</v>
      </c>
      <c r="F120" s="143"/>
      <c r="G120" s="120">
        <f t="shared" si="23"/>
        <v>0</v>
      </c>
    </row>
    <row r="121" spans="1:7" ht="23.25" customHeight="1">
      <c r="A121" s="177"/>
      <c r="B121" s="111"/>
      <c r="C121" s="112" t="s">
        <v>209</v>
      </c>
      <c r="D121" s="113"/>
      <c r="E121" s="114"/>
      <c r="F121" s="115"/>
      <c r="G121" s="131"/>
    </row>
    <row r="122" spans="1:7" ht="30" customHeight="1">
      <c r="A122" s="164">
        <v>68</v>
      </c>
      <c r="B122" s="34"/>
      <c r="C122" s="162" t="s">
        <v>210</v>
      </c>
      <c r="D122" s="155" t="s">
        <v>211</v>
      </c>
      <c r="E122" s="157">
        <v>7</v>
      </c>
      <c r="F122" s="143"/>
      <c r="G122" s="120">
        <f>ROUND(F122*E122,2)</f>
        <v>0</v>
      </c>
    </row>
    <row r="123" spans="1:7" ht="30" customHeight="1">
      <c r="A123" s="164">
        <v>69</v>
      </c>
      <c r="B123" s="34"/>
      <c r="C123" s="162" t="s">
        <v>212</v>
      </c>
      <c r="D123" s="155" t="s">
        <v>213</v>
      </c>
      <c r="E123" s="157">
        <v>7</v>
      </c>
      <c r="F123" s="143"/>
      <c r="G123" s="120">
        <f t="shared" ref="G123:G132" si="24">ROUND(F123*E123,2)</f>
        <v>0</v>
      </c>
    </row>
    <row r="124" spans="1:7" ht="37.5" customHeight="1">
      <c r="A124" s="164">
        <v>70</v>
      </c>
      <c r="B124" s="34"/>
      <c r="C124" s="162" t="s">
        <v>214</v>
      </c>
      <c r="D124" s="155" t="s">
        <v>215</v>
      </c>
      <c r="E124" s="157">
        <v>8</v>
      </c>
      <c r="F124" s="143"/>
      <c r="G124" s="120">
        <f t="shared" si="24"/>
        <v>0</v>
      </c>
    </row>
    <row r="125" spans="1:7" ht="30" customHeight="1">
      <c r="A125" s="164">
        <v>71</v>
      </c>
      <c r="B125" s="34"/>
      <c r="C125" s="162" t="s">
        <v>216</v>
      </c>
      <c r="D125" s="158" t="s">
        <v>250</v>
      </c>
      <c r="E125" s="161">
        <v>0.20899999999999999</v>
      </c>
      <c r="F125" s="143"/>
      <c r="G125" s="120">
        <f t="shared" si="24"/>
        <v>0</v>
      </c>
    </row>
    <row r="126" spans="1:7" ht="30" customHeight="1">
      <c r="A126" s="164">
        <v>72</v>
      </c>
      <c r="B126" s="34"/>
      <c r="C126" s="162" t="s">
        <v>217</v>
      </c>
      <c r="D126" s="158" t="s">
        <v>251</v>
      </c>
      <c r="E126" s="160">
        <v>6</v>
      </c>
      <c r="F126" s="143"/>
      <c r="G126" s="120">
        <f t="shared" si="24"/>
        <v>0</v>
      </c>
    </row>
    <row r="127" spans="1:7" ht="30" customHeight="1">
      <c r="A127" s="164">
        <v>73</v>
      </c>
      <c r="B127" s="34"/>
      <c r="C127" s="162" t="s">
        <v>218</v>
      </c>
      <c r="D127" s="158" t="s">
        <v>251</v>
      </c>
      <c r="E127" s="160">
        <v>12</v>
      </c>
      <c r="F127" s="143"/>
      <c r="G127" s="120">
        <f t="shared" si="24"/>
        <v>0</v>
      </c>
    </row>
    <row r="128" spans="1:7" ht="30" customHeight="1">
      <c r="A128" s="164">
        <v>74</v>
      </c>
      <c r="B128" s="34"/>
      <c r="C128" s="162" t="s">
        <v>219</v>
      </c>
      <c r="D128" s="158" t="s">
        <v>252</v>
      </c>
      <c r="E128" s="159">
        <v>20</v>
      </c>
      <c r="F128" s="143"/>
      <c r="G128" s="120">
        <f t="shared" si="24"/>
        <v>0</v>
      </c>
    </row>
    <row r="129" spans="1:7" ht="30" customHeight="1">
      <c r="A129" s="164">
        <v>75</v>
      </c>
      <c r="B129" s="34"/>
      <c r="C129" s="162" t="s">
        <v>220</v>
      </c>
      <c r="D129" s="158" t="s">
        <v>253</v>
      </c>
      <c r="E129" s="160">
        <v>2</v>
      </c>
      <c r="F129" s="143"/>
      <c r="G129" s="120">
        <f t="shared" si="24"/>
        <v>0</v>
      </c>
    </row>
    <row r="130" spans="1:7" ht="18.75" customHeight="1">
      <c r="A130" s="164">
        <v>76</v>
      </c>
      <c r="B130" s="34"/>
      <c r="C130" s="162" t="s">
        <v>221</v>
      </c>
      <c r="D130" s="158" t="s">
        <v>252</v>
      </c>
      <c r="E130" s="160">
        <v>4</v>
      </c>
      <c r="F130" s="143"/>
      <c r="G130" s="120">
        <f t="shared" si="24"/>
        <v>0</v>
      </c>
    </row>
    <row r="131" spans="1:7" ht="21.75" customHeight="1">
      <c r="A131" s="164">
        <v>77</v>
      </c>
      <c r="B131" s="34"/>
      <c r="C131" s="162" t="s">
        <v>222</v>
      </c>
      <c r="D131" s="158" t="s">
        <v>251</v>
      </c>
      <c r="E131" s="160">
        <v>2</v>
      </c>
      <c r="F131" s="143"/>
      <c r="G131" s="120">
        <f t="shared" si="24"/>
        <v>0</v>
      </c>
    </row>
    <row r="132" spans="1:7" ht="30" customHeight="1">
      <c r="A132" s="164">
        <v>78</v>
      </c>
      <c r="B132" s="34"/>
      <c r="C132" s="162" t="s">
        <v>223</v>
      </c>
      <c r="D132" s="158" t="s">
        <v>251</v>
      </c>
      <c r="E132" s="160">
        <v>2</v>
      </c>
      <c r="F132" s="143"/>
      <c r="G132" s="120">
        <f t="shared" si="24"/>
        <v>0</v>
      </c>
    </row>
    <row r="133" spans="1:7" ht="22.5" customHeight="1">
      <c r="A133" s="177"/>
      <c r="B133" s="111"/>
      <c r="C133" s="112" t="s">
        <v>224</v>
      </c>
      <c r="D133" s="113"/>
      <c r="E133" s="114"/>
      <c r="F133" s="115"/>
      <c r="G133" s="131"/>
    </row>
    <row r="134" spans="1:7" ht="17.25" customHeight="1">
      <c r="A134" s="164">
        <v>79</v>
      </c>
      <c r="B134" s="34"/>
      <c r="C134" s="162" t="s">
        <v>225</v>
      </c>
      <c r="D134" s="158" t="s">
        <v>254</v>
      </c>
      <c r="E134" s="159">
        <v>2.88</v>
      </c>
      <c r="F134" s="143"/>
      <c r="G134" s="120">
        <f>ROUND(F134*E134,2)</f>
        <v>0</v>
      </c>
    </row>
    <row r="135" spans="1:7" ht="30" customHeight="1">
      <c r="A135" s="164">
        <v>80</v>
      </c>
      <c r="B135" s="34"/>
      <c r="C135" s="162" t="s">
        <v>226</v>
      </c>
      <c r="D135" s="158" t="s">
        <v>252</v>
      </c>
      <c r="E135" s="160">
        <v>6</v>
      </c>
      <c r="F135" s="143"/>
      <c r="G135" s="120">
        <f t="shared" ref="G135:G143" si="25">ROUND(F135*E135,2)</f>
        <v>0</v>
      </c>
    </row>
    <row r="136" spans="1:7" ht="30" customHeight="1">
      <c r="A136" s="164">
        <v>81</v>
      </c>
      <c r="B136" s="34"/>
      <c r="C136" s="162" t="s">
        <v>227</v>
      </c>
      <c r="D136" s="158" t="s">
        <v>252</v>
      </c>
      <c r="E136" s="160">
        <v>6</v>
      </c>
      <c r="F136" s="143"/>
      <c r="G136" s="120">
        <f t="shared" si="25"/>
        <v>0</v>
      </c>
    </row>
    <row r="137" spans="1:7" ht="30" customHeight="1">
      <c r="A137" s="164">
        <v>82</v>
      </c>
      <c r="B137" s="34"/>
      <c r="C137" s="162" t="s">
        <v>228</v>
      </c>
      <c r="D137" s="158" t="s">
        <v>254</v>
      </c>
      <c r="E137" s="159">
        <v>2.16</v>
      </c>
      <c r="F137" s="143"/>
      <c r="G137" s="120">
        <f t="shared" si="25"/>
        <v>0</v>
      </c>
    </row>
    <row r="138" spans="1:7" ht="30" customHeight="1">
      <c r="A138" s="164">
        <v>83</v>
      </c>
      <c r="B138" s="34"/>
      <c r="C138" s="162" t="s">
        <v>229</v>
      </c>
      <c r="D138" s="158" t="s">
        <v>252</v>
      </c>
      <c r="E138" s="160">
        <v>4</v>
      </c>
      <c r="F138" s="143"/>
      <c r="G138" s="120">
        <f t="shared" si="25"/>
        <v>0</v>
      </c>
    </row>
    <row r="139" spans="1:7" ht="30" customHeight="1">
      <c r="A139" s="164">
        <v>84</v>
      </c>
      <c r="B139" s="34"/>
      <c r="C139" s="162" t="s">
        <v>230</v>
      </c>
      <c r="D139" s="158" t="s">
        <v>251</v>
      </c>
      <c r="E139" s="160">
        <v>2</v>
      </c>
      <c r="F139" s="143"/>
      <c r="G139" s="120">
        <f t="shared" si="25"/>
        <v>0</v>
      </c>
    </row>
    <row r="140" spans="1:7" ht="19.5" customHeight="1">
      <c r="A140" s="164">
        <v>85</v>
      </c>
      <c r="B140" s="34"/>
      <c r="C140" s="162" t="s">
        <v>231</v>
      </c>
      <c r="D140" s="158" t="s">
        <v>255</v>
      </c>
      <c r="E140" s="159">
        <v>4</v>
      </c>
      <c r="F140" s="143"/>
      <c r="G140" s="120">
        <f t="shared" si="25"/>
        <v>0</v>
      </c>
    </row>
    <row r="141" spans="1:7" ht="30" customHeight="1">
      <c r="A141" s="164">
        <v>86</v>
      </c>
      <c r="B141" s="34"/>
      <c r="C141" s="162" t="s">
        <v>232</v>
      </c>
      <c r="D141" s="158" t="s">
        <v>251</v>
      </c>
      <c r="E141" s="160">
        <v>4</v>
      </c>
      <c r="F141" s="143"/>
      <c r="G141" s="120">
        <f t="shared" si="25"/>
        <v>0</v>
      </c>
    </row>
    <row r="142" spans="1:7" ht="57.75" customHeight="1">
      <c r="A142" s="164">
        <v>87</v>
      </c>
      <c r="B142" s="34"/>
      <c r="C142" s="162" t="s">
        <v>233</v>
      </c>
      <c r="D142" s="158" t="s">
        <v>251</v>
      </c>
      <c r="E142" s="160">
        <v>1</v>
      </c>
      <c r="F142" s="143"/>
      <c r="G142" s="120">
        <f t="shared" si="25"/>
        <v>0</v>
      </c>
    </row>
    <row r="143" spans="1:7" ht="22.5" customHeight="1">
      <c r="A143" s="164">
        <v>88</v>
      </c>
      <c r="B143" s="34"/>
      <c r="C143" s="163" t="s">
        <v>234</v>
      </c>
      <c r="D143" s="158" t="s">
        <v>256</v>
      </c>
      <c r="E143" s="160">
        <v>1</v>
      </c>
      <c r="F143" s="143"/>
      <c r="G143" s="120">
        <f t="shared" si="25"/>
        <v>0</v>
      </c>
    </row>
    <row r="144" spans="1:7" ht="21.75" customHeight="1">
      <c r="A144" s="177"/>
      <c r="B144" s="111"/>
      <c r="C144" s="112" t="s">
        <v>235</v>
      </c>
      <c r="D144" s="113"/>
      <c r="E144" s="114"/>
      <c r="F144" s="115"/>
      <c r="G144" s="131"/>
    </row>
    <row r="145" spans="1:7" ht="38.25" customHeight="1">
      <c r="A145" s="164">
        <v>89</v>
      </c>
      <c r="B145" s="34"/>
      <c r="C145" s="162" t="s">
        <v>236</v>
      </c>
      <c r="D145" s="158" t="s">
        <v>251</v>
      </c>
      <c r="E145" s="160">
        <v>2</v>
      </c>
      <c r="F145" s="160"/>
      <c r="G145" s="120">
        <f>ROUND(F145*E145,2)</f>
        <v>0</v>
      </c>
    </row>
    <row r="146" spans="1:7" ht="30" customHeight="1">
      <c r="A146" s="164">
        <v>90</v>
      </c>
      <c r="B146" s="34"/>
      <c r="C146" s="162" t="s">
        <v>237</v>
      </c>
      <c r="D146" s="158" t="s">
        <v>251</v>
      </c>
      <c r="E146" s="160">
        <v>16</v>
      </c>
      <c r="F146" s="160"/>
      <c r="G146" s="120">
        <f>ROUND(F146*E146,2)</f>
        <v>0</v>
      </c>
    </row>
    <row r="147" spans="1:7" ht="22.5" customHeight="1">
      <c r="A147" s="177"/>
      <c r="B147" s="111"/>
      <c r="C147" s="112" t="s">
        <v>238</v>
      </c>
      <c r="D147" s="113"/>
      <c r="E147" s="114"/>
      <c r="F147" s="115"/>
      <c r="G147" s="131"/>
    </row>
    <row r="148" spans="1:7" ht="38.25" customHeight="1">
      <c r="A148" s="164">
        <v>91</v>
      </c>
      <c r="B148" s="34"/>
      <c r="C148" s="162" t="s">
        <v>239</v>
      </c>
      <c r="D148" s="158" t="s">
        <v>251</v>
      </c>
      <c r="E148" s="143">
        <v>7</v>
      </c>
      <c r="F148" s="143"/>
      <c r="G148" s="120">
        <f>ROUND(F148*E148,2)</f>
        <v>0</v>
      </c>
    </row>
    <row r="149" spans="1:7" ht="30" customHeight="1">
      <c r="A149" s="164">
        <v>92</v>
      </c>
      <c r="B149" s="34"/>
      <c r="C149" s="162" t="s">
        <v>240</v>
      </c>
      <c r="D149" s="158" t="s">
        <v>251</v>
      </c>
      <c r="E149" s="143">
        <v>7</v>
      </c>
      <c r="F149" s="143"/>
      <c r="G149" s="120">
        <f t="shared" ref="G149:G155" si="26">ROUND(F149*E149,2)</f>
        <v>0</v>
      </c>
    </row>
    <row r="150" spans="1:7" ht="30" customHeight="1">
      <c r="A150" s="164">
        <v>93</v>
      </c>
      <c r="B150" s="34"/>
      <c r="C150" s="162" t="s">
        <v>241</v>
      </c>
      <c r="D150" s="158" t="s">
        <v>251</v>
      </c>
      <c r="E150" s="157">
        <v>10</v>
      </c>
      <c r="F150" s="143"/>
      <c r="G150" s="120">
        <f t="shared" si="26"/>
        <v>0</v>
      </c>
    </row>
    <row r="151" spans="1:7" ht="41.25" customHeight="1">
      <c r="A151" s="164">
        <v>94</v>
      </c>
      <c r="B151" s="34"/>
      <c r="C151" s="162" t="s">
        <v>242</v>
      </c>
      <c r="D151" s="158" t="s">
        <v>250</v>
      </c>
      <c r="E151" s="161">
        <v>0.20899999999999999</v>
      </c>
      <c r="F151" s="143"/>
      <c r="G151" s="120">
        <f t="shared" si="26"/>
        <v>0</v>
      </c>
    </row>
    <row r="152" spans="1:7" ht="30" customHeight="1">
      <c r="A152" s="164">
        <v>95</v>
      </c>
      <c r="B152" s="34"/>
      <c r="C152" s="162" t="s">
        <v>243</v>
      </c>
      <c r="D152" s="158" t="s">
        <v>251</v>
      </c>
      <c r="E152" s="143">
        <v>2</v>
      </c>
      <c r="F152" s="143"/>
      <c r="G152" s="120">
        <f t="shared" si="26"/>
        <v>0</v>
      </c>
    </row>
    <row r="153" spans="1:7" ht="30" customHeight="1">
      <c r="A153" s="164">
        <v>96</v>
      </c>
      <c r="B153" s="34"/>
      <c r="C153" s="162" t="s">
        <v>244</v>
      </c>
      <c r="D153" s="158" t="s">
        <v>251</v>
      </c>
      <c r="E153" s="143">
        <v>7</v>
      </c>
      <c r="F153" s="143"/>
      <c r="G153" s="120">
        <f t="shared" si="26"/>
        <v>0</v>
      </c>
    </row>
    <row r="154" spans="1:7" ht="30" customHeight="1">
      <c r="A154" s="164">
        <v>97</v>
      </c>
      <c r="B154" s="34"/>
      <c r="C154" s="162" t="s">
        <v>245</v>
      </c>
      <c r="D154" s="158" t="s">
        <v>251</v>
      </c>
      <c r="E154" s="143">
        <v>6</v>
      </c>
      <c r="F154" s="143"/>
      <c r="G154" s="120">
        <f t="shared" si="26"/>
        <v>0</v>
      </c>
    </row>
    <row r="155" spans="1:7" ht="30" customHeight="1">
      <c r="A155" s="164">
        <v>98</v>
      </c>
      <c r="B155" s="34"/>
      <c r="C155" s="162" t="s">
        <v>246</v>
      </c>
      <c r="D155" s="158" t="s">
        <v>251</v>
      </c>
      <c r="E155" s="143">
        <v>21</v>
      </c>
      <c r="F155" s="143"/>
      <c r="G155" s="120">
        <f t="shared" si="26"/>
        <v>0</v>
      </c>
    </row>
    <row r="156" spans="1:7" ht="19.5" customHeight="1">
      <c r="A156" s="177"/>
      <c r="B156" s="111"/>
      <c r="C156" s="112" t="s">
        <v>248</v>
      </c>
      <c r="D156" s="113"/>
      <c r="E156" s="114"/>
      <c r="F156" s="115"/>
      <c r="G156" s="131"/>
    </row>
    <row r="157" spans="1:7" ht="52.5" customHeight="1">
      <c r="A157" s="186">
        <v>99</v>
      </c>
      <c r="B157" s="187"/>
      <c r="C157" s="178" t="s">
        <v>247</v>
      </c>
      <c r="D157" s="188" t="s">
        <v>257</v>
      </c>
      <c r="E157" s="189">
        <v>1</v>
      </c>
      <c r="F157" s="190"/>
      <c r="G157" s="191">
        <f>ROUND(F157*E157,2)</f>
        <v>0</v>
      </c>
    </row>
    <row r="158" spans="1:7" ht="30" customHeight="1">
      <c r="A158" s="206" t="s">
        <v>263</v>
      </c>
      <c r="B158" s="207"/>
      <c r="C158" s="207"/>
      <c r="D158" s="207"/>
      <c r="E158" s="207"/>
      <c r="F158" s="207"/>
      <c r="G158" s="192">
        <f>SUM(G21:G157)</f>
        <v>0</v>
      </c>
    </row>
    <row r="159" spans="1:7" ht="27.75" customHeight="1">
      <c r="A159" s="206" t="s">
        <v>264</v>
      </c>
      <c r="B159" s="207"/>
      <c r="C159" s="207"/>
      <c r="D159" s="207"/>
      <c r="E159" s="207"/>
      <c r="F159" s="207"/>
      <c r="G159" s="192">
        <f>ROUND(G158*23%,2)</f>
        <v>0</v>
      </c>
    </row>
    <row r="160" spans="1:7" ht="27" customHeight="1" thickBot="1">
      <c r="A160" s="208" t="s">
        <v>265</v>
      </c>
      <c r="B160" s="209"/>
      <c r="C160" s="209"/>
      <c r="D160" s="209"/>
      <c r="E160" s="209"/>
      <c r="F160" s="209"/>
      <c r="G160" s="193">
        <f>G158+G159</f>
        <v>0</v>
      </c>
    </row>
    <row r="161" spans="1:7">
      <c r="A161" s="97"/>
      <c r="B161" s="98"/>
      <c r="C161" s="99"/>
      <c r="D161" s="100"/>
      <c r="E161" s="101"/>
    </row>
    <row r="162" spans="1:7">
      <c r="A162" s="97"/>
      <c r="B162" s="98"/>
      <c r="C162" s="99"/>
      <c r="D162" s="100"/>
      <c r="E162" s="101"/>
    </row>
    <row r="163" spans="1:7" ht="27" customHeight="1">
      <c r="A163" s="215" t="s">
        <v>262</v>
      </c>
      <c r="B163" s="215"/>
      <c r="C163" s="215"/>
      <c r="D163" s="215"/>
      <c r="E163" s="215"/>
      <c r="F163" s="215"/>
      <c r="G163" s="215"/>
    </row>
    <row r="164" spans="1:7">
      <c r="A164" s="97"/>
      <c r="B164" s="98"/>
      <c r="C164" s="99"/>
      <c r="D164" s="100"/>
      <c r="E164" s="101"/>
    </row>
    <row r="165" spans="1:7">
      <c r="A165" s="214"/>
      <c r="B165" s="210"/>
      <c r="C165" s="210"/>
      <c r="D165"/>
      <c r="E165"/>
      <c r="F165" s="140"/>
      <c r="G165"/>
    </row>
    <row r="166" spans="1:7">
      <c r="A166" s="210"/>
      <c r="B166" s="210"/>
      <c r="C166" s="210"/>
      <c r="D166"/>
      <c r="E166" s="211"/>
      <c r="F166" s="212"/>
      <c r="G166" s="212"/>
    </row>
    <row r="167" spans="1:7">
      <c r="A167"/>
      <c r="B167"/>
      <c r="C167"/>
      <c r="D167"/>
      <c r="E167"/>
      <c r="F167" s="140"/>
      <c r="G167"/>
    </row>
    <row r="168" spans="1:7">
      <c r="A168"/>
      <c r="B168"/>
      <c r="C168"/>
      <c r="D168"/>
      <c r="E168"/>
      <c r="F168" s="140"/>
      <c r="G168"/>
    </row>
    <row r="169" spans="1:7">
      <c r="A169"/>
      <c r="B169"/>
      <c r="C169"/>
      <c r="D169"/>
      <c r="E169"/>
      <c r="F169" s="140"/>
      <c r="G169"/>
    </row>
    <row r="170" spans="1:7">
      <c r="A170"/>
      <c r="B170"/>
      <c r="C170"/>
      <c r="D170"/>
      <c r="E170"/>
      <c r="F170" s="140"/>
      <c r="G170"/>
    </row>
    <row r="171" spans="1:7">
      <c r="A171"/>
      <c r="B171"/>
      <c r="C171"/>
      <c r="D171"/>
      <c r="E171" s="211"/>
      <c r="F171" s="212"/>
      <c r="G171" s="212"/>
    </row>
    <row r="172" spans="1:7" ht="27.75" customHeight="1">
      <c r="A172"/>
      <c r="B172"/>
      <c r="C172"/>
      <c r="D172"/>
      <c r="E172" s="213"/>
      <c r="F172" s="213"/>
      <c r="G172" s="213"/>
    </row>
    <row r="173" spans="1:7">
      <c r="A173" s="97"/>
      <c r="B173" s="98"/>
      <c r="C173" s="99"/>
      <c r="D173" s="100"/>
      <c r="E173" s="101"/>
    </row>
  </sheetData>
  <mergeCells count="29">
    <mergeCell ref="E171:G171"/>
    <mergeCell ref="E172:G172"/>
    <mergeCell ref="A165:C165"/>
    <mergeCell ref="A163:G163"/>
    <mergeCell ref="A15:G15"/>
    <mergeCell ref="A16:G16"/>
    <mergeCell ref="D17:E17"/>
    <mergeCell ref="F17:F18"/>
    <mergeCell ref="G17:G18"/>
    <mergeCell ref="A17:A18"/>
    <mergeCell ref="B17:B18"/>
    <mergeCell ref="C17:C18"/>
    <mergeCell ref="A158:F158"/>
    <mergeCell ref="A159:F159"/>
    <mergeCell ref="A160:F160"/>
    <mergeCell ref="A166:C166"/>
    <mergeCell ref="E166:G166"/>
    <mergeCell ref="A2:C2"/>
    <mergeCell ref="E2:G2"/>
    <mergeCell ref="A3:C3"/>
    <mergeCell ref="D3:G3"/>
    <mergeCell ref="A6:C6"/>
    <mergeCell ref="A12:C12"/>
    <mergeCell ref="A13:C13"/>
    <mergeCell ref="A7:C7"/>
    <mergeCell ref="A8:C8"/>
    <mergeCell ref="A9:C9"/>
    <mergeCell ref="A10:C10"/>
    <mergeCell ref="A11:C11"/>
  </mergeCells>
  <printOptions horizontalCentered="1"/>
  <pageMargins left="0.19685039370078741" right="0" top="0.35433070866141736" bottom="0.35433070866141736" header="0" footer="0"/>
  <pageSetup paperSize="9" scale="80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45"/>
  <sheetViews>
    <sheetView workbookViewId="0"/>
  </sheetViews>
  <sheetFormatPr defaultRowHeight="14.25"/>
  <cols>
    <col min="1" max="1" width="12.25" customWidth="1"/>
    <col min="2" max="2" width="6.125" customWidth="1"/>
    <col min="3" max="3" width="11.375" customWidth="1"/>
    <col min="4" max="4" width="9.875" customWidth="1"/>
    <col min="5" max="5" width="14.375" customWidth="1"/>
    <col min="6" max="6" width="14.75" customWidth="1"/>
    <col min="7" max="7" width="10.125" customWidth="1"/>
    <col min="8" max="8" width="10" customWidth="1"/>
    <col min="9" max="9" width="10.75" customWidth="1"/>
    <col min="10" max="10" width="11.375" customWidth="1"/>
  </cols>
  <sheetData>
    <row r="1" spans="1:11">
      <c r="J1" s="1" t="s">
        <v>0</v>
      </c>
    </row>
    <row r="2" spans="1:11" ht="18">
      <c r="A2" s="3" t="s">
        <v>1</v>
      </c>
      <c r="D2" s="2"/>
      <c r="E2" s="2"/>
      <c r="F2" s="2"/>
      <c r="G2" s="2"/>
      <c r="H2" s="2"/>
    </row>
    <row r="4" spans="1:11" ht="15.75">
      <c r="A4" s="4" t="s">
        <v>2</v>
      </c>
    </row>
    <row r="5" spans="1:11" ht="15" thickBot="1"/>
    <row r="6" spans="1:11" ht="25.5">
      <c r="A6" s="9" t="s">
        <v>54</v>
      </c>
      <c r="B6" s="234" t="s">
        <v>59</v>
      </c>
      <c r="C6" s="10" t="s">
        <v>35</v>
      </c>
      <c r="D6" s="11" t="s">
        <v>37</v>
      </c>
      <c r="E6" s="236" t="s">
        <v>38</v>
      </c>
      <c r="F6" s="236" t="s">
        <v>39</v>
      </c>
      <c r="G6" s="236" t="s">
        <v>40</v>
      </c>
      <c r="H6" s="236" t="s">
        <v>41</v>
      </c>
      <c r="I6" s="236" t="s">
        <v>52</v>
      </c>
      <c r="J6" s="230" t="s">
        <v>42</v>
      </c>
      <c r="K6" s="6"/>
    </row>
    <row r="7" spans="1:11" ht="84.75" customHeight="1" thickBot="1">
      <c r="A7" s="12" t="s">
        <v>3</v>
      </c>
      <c r="B7" s="235"/>
      <c r="C7" s="13" t="s">
        <v>36</v>
      </c>
      <c r="D7" s="14" t="s">
        <v>43</v>
      </c>
      <c r="E7" s="237"/>
      <c r="F7" s="237"/>
      <c r="G7" s="237"/>
      <c r="H7" s="237"/>
      <c r="I7" s="237"/>
      <c r="J7" s="231"/>
      <c r="K7" s="6"/>
    </row>
    <row r="8" spans="1:11" ht="13.5" customHeight="1" thickBot="1">
      <c r="A8" s="15"/>
      <c r="B8" s="16"/>
      <c r="C8" s="17" t="s">
        <v>58</v>
      </c>
      <c r="D8" s="17" t="s">
        <v>51</v>
      </c>
      <c r="E8" s="17" t="s">
        <v>50</v>
      </c>
      <c r="F8" s="17" t="s">
        <v>50</v>
      </c>
      <c r="G8" s="17" t="s">
        <v>50</v>
      </c>
      <c r="H8" s="17" t="s">
        <v>50</v>
      </c>
      <c r="I8" s="17" t="s">
        <v>51</v>
      </c>
      <c r="J8" s="18" t="s">
        <v>50</v>
      </c>
      <c r="K8" s="6"/>
    </row>
    <row r="9" spans="1:11">
      <c r="A9" s="28" t="s">
        <v>4</v>
      </c>
      <c r="B9" s="7" t="s">
        <v>56</v>
      </c>
      <c r="C9" s="29">
        <v>4.5</v>
      </c>
      <c r="D9" s="27">
        <f>0.86*C9*1.1</f>
        <v>4.2570000000000006</v>
      </c>
      <c r="E9" s="27">
        <f>2*0.5*(2.7+0.6)*0.7*1.1</f>
        <v>2.5410000000000004</v>
      </c>
      <c r="F9" s="27">
        <v>26</v>
      </c>
      <c r="G9" s="27">
        <v>5</v>
      </c>
      <c r="H9" s="27">
        <f>4.7*C9*1.1</f>
        <v>23.265000000000004</v>
      </c>
      <c r="I9" s="27">
        <f>0.6*0.3*C9*1.1</f>
        <v>0.89100000000000001</v>
      </c>
      <c r="J9" s="30">
        <f>2*C9*1.1</f>
        <v>9.9</v>
      </c>
      <c r="K9" s="6"/>
    </row>
    <row r="10" spans="1:11">
      <c r="A10" s="19" t="s">
        <v>5</v>
      </c>
      <c r="B10" s="5" t="s">
        <v>56</v>
      </c>
      <c r="C10" s="24">
        <v>4.5</v>
      </c>
      <c r="D10" s="26">
        <f>0.9*C10*1.1</f>
        <v>4.4550000000000001</v>
      </c>
      <c r="E10" s="27">
        <f t="shared" ref="E10:E44" si="0">2*0.5*(2.7+0.6)*0.7*1.1</f>
        <v>2.5410000000000004</v>
      </c>
      <c r="F10" s="22">
        <v>26</v>
      </c>
      <c r="G10" s="22">
        <v>5</v>
      </c>
      <c r="H10" s="27">
        <f>4.7*C10*1.1</f>
        <v>23.265000000000004</v>
      </c>
      <c r="I10" s="27">
        <f t="shared" ref="I10:I44" si="1">0.6*0.3*C10*1.1</f>
        <v>0.89100000000000001</v>
      </c>
      <c r="J10" s="30">
        <f>2*C10*1.1</f>
        <v>9.9</v>
      </c>
      <c r="K10" s="6"/>
    </row>
    <row r="11" spans="1:11">
      <c r="A11" s="19" t="s">
        <v>6</v>
      </c>
      <c r="B11" s="5" t="s">
        <v>55</v>
      </c>
      <c r="C11" s="24">
        <v>4</v>
      </c>
      <c r="D11" s="26">
        <f>0.9*C11*1.1</f>
        <v>3.9600000000000004</v>
      </c>
      <c r="E11" s="27">
        <f t="shared" si="0"/>
        <v>2.5410000000000004</v>
      </c>
      <c r="F11" s="22">
        <v>25</v>
      </c>
      <c r="G11" s="22">
        <v>5</v>
      </c>
      <c r="H11" s="27">
        <f>4.7*C11*1.1</f>
        <v>20.680000000000003</v>
      </c>
      <c r="I11" s="27">
        <f t="shared" si="1"/>
        <v>0.79200000000000004</v>
      </c>
      <c r="J11" s="30">
        <f>2*C11*1.1</f>
        <v>8.8000000000000007</v>
      </c>
      <c r="K11" s="6"/>
    </row>
    <row r="12" spans="1:11">
      <c r="A12" s="19" t="s">
        <v>7</v>
      </c>
      <c r="B12" s="5" t="s">
        <v>55</v>
      </c>
      <c r="C12" s="24">
        <v>4.2</v>
      </c>
      <c r="D12" s="26">
        <f>0.84*C12*1.1</f>
        <v>3.8808000000000002</v>
      </c>
      <c r="E12" s="27">
        <f t="shared" si="0"/>
        <v>2.5410000000000004</v>
      </c>
      <c r="F12" s="22">
        <v>26</v>
      </c>
      <c r="G12" s="22">
        <v>5</v>
      </c>
      <c r="H12" s="27">
        <f>4.8*C12*1.1</f>
        <v>22.176000000000002</v>
      </c>
      <c r="I12" s="27">
        <f t="shared" si="1"/>
        <v>0.83160000000000012</v>
      </c>
      <c r="J12" s="30">
        <f t="shared" ref="J12:J44" si="2">2*C12*1.1</f>
        <v>9.240000000000002</v>
      </c>
      <c r="K12" s="6"/>
    </row>
    <row r="13" spans="1:11">
      <c r="A13" s="19" t="s">
        <v>8</v>
      </c>
      <c r="B13" s="5" t="s">
        <v>56</v>
      </c>
      <c r="C13" s="24">
        <v>4.5</v>
      </c>
      <c r="D13" s="26">
        <f>1.07*C13*1.1</f>
        <v>5.2965000000000009</v>
      </c>
      <c r="E13" s="27">
        <f t="shared" si="0"/>
        <v>2.5410000000000004</v>
      </c>
      <c r="F13" s="22">
        <v>26</v>
      </c>
      <c r="G13" s="22">
        <v>7</v>
      </c>
      <c r="H13" s="27">
        <f>4.5*C13*1.1</f>
        <v>22.275000000000002</v>
      </c>
      <c r="I13" s="27">
        <f t="shared" si="1"/>
        <v>0.89100000000000001</v>
      </c>
      <c r="J13" s="30">
        <f t="shared" si="2"/>
        <v>9.9</v>
      </c>
      <c r="K13" s="6"/>
    </row>
    <row r="14" spans="1:11">
      <c r="A14" s="19" t="s">
        <v>9</v>
      </c>
      <c r="B14" s="5" t="s">
        <v>56</v>
      </c>
      <c r="C14" s="24">
        <v>4.5</v>
      </c>
      <c r="D14" s="26">
        <f>1.09*C14*1.1</f>
        <v>5.3955000000000011</v>
      </c>
      <c r="E14" s="27">
        <f t="shared" si="0"/>
        <v>2.5410000000000004</v>
      </c>
      <c r="F14" s="22">
        <v>26</v>
      </c>
      <c r="G14" s="22">
        <v>7</v>
      </c>
      <c r="H14" s="27">
        <f>4.7*C14*1.1</f>
        <v>23.265000000000004</v>
      </c>
      <c r="I14" s="27">
        <f t="shared" si="1"/>
        <v>0.89100000000000001</v>
      </c>
      <c r="J14" s="30">
        <f t="shared" si="2"/>
        <v>9.9</v>
      </c>
      <c r="K14" s="6"/>
    </row>
    <row r="15" spans="1:11">
      <c r="A15" s="19" t="s">
        <v>10</v>
      </c>
      <c r="B15" s="5" t="s">
        <v>56</v>
      </c>
      <c r="C15" s="24">
        <v>4.5</v>
      </c>
      <c r="D15" s="26">
        <f>0.95*C15*1.1</f>
        <v>4.7024999999999997</v>
      </c>
      <c r="E15" s="27">
        <f t="shared" si="0"/>
        <v>2.5410000000000004</v>
      </c>
      <c r="F15" s="22">
        <v>26</v>
      </c>
      <c r="G15" s="22">
        <v>6</v>
      </c>
      <c r="H15" s="27">
        <f>4.7*C15*1.1</f>
        <v>23.265000000000004</v>
      </c>
      <c r="I15" s="27">
        <f t="shared" si="1"/>
        <v>0.89100000000000001</v>
      </c>
      <c r="J15" s="30">
        <f t="shared" si="2"/>
        <v>9.9</v>
      </c>
      <c r="K15" s="6"/>
    </row>
    <row r="16" spans="1:11">
      <c r="A16" s="19" t="s">
        <v>11</v>
      </c>
      <c r="B16" s="5" t="s">
        <v>56</v>
      </c>
      <c r="C16" s="24">
        <v>6.5</v>
      </c>
      <c r="D16" s="26">
        <f>4.27*C16*1.1</f>
        <v>30.530499999999996</v>
      </c>
      <c r="E16" s="27">
        <f t="shared" si="0"/>
        <v>2.5410000000000004</v>
      </c>
      <c r="F16" s="22">
        <v>32</v>
      </c>
      <c r="G16" s="22">
        <v>12</v>
      </c>
      <c r="H16" s="27">
        <f>5.5*C16*1.1</f>
        <v>39.325000000000003</v>
      </c>
      <c r="I16" s="27">
        <f t="shared" si="1"/>
        <v>1.2869999999999999</v>
      </c>
      <c r="J16" s="30">
        <f t="shared" si="2"/>
        <v>14.3</v>
      </c>
      <c r="K16" s="6"/>
    </row>
    <row r="17" spans="1:11">
      <c r="A17" s="19" t="s">
        <v>12</v>
      </c>
      <c r="B17" s="5" t="s">
        <v>56</v>
      </c>
      <c r="C17" s="24">
        <v>4.5</v>
      </c>
      <c r="D17" s="26">
        <f>0.9*C17*1.1</f>
        <v>4.4550000000000001</v>
      </c>
      <c r="E17" s="27">
        <f t="shared" si="0"/>
        <v>2.5410000000000004</v>
      </c>
      <c r="F17" s="22">
        <v>26</v>
      </c>
      <c r="G17" s="22">
        <v>5</v>
      </c>
      <c r="H17" s="27">
        <f>4.6*C17*1.1</f>
        <v>22.77</v>
      </c>
      <c r="I17" s="27">
        <f t="shared" si="1"/>
        <v>0.89100000000000001</v>
      </c>
      <c r="J17" s="30">
        <f t="shared" si="2"/>
        <v>9.9</v>
      </c>
      <c r="K17" s="6"/>
    </row>
    <row r="18" spans="1:11">
      <c r="A18" s="19" t="s">
        <v>13</v>
      </c>
      <c r="B18" s="5" t="s">
        <v>56</v>
      </c>
      <c r="C18" s="24">
        <v>4.5</v>
      </c>
      <c r="D18" s="26">
        <f>1.09*C18*1.1</f>
        <v>5.3955000000000011</v>
      </c>
      <c r="E18" s="27">
        <f t="shared" si="0"/>
        <v>2.5410000000000004</v>
      </c>
      <c r="F18" s="22">
        <v>26</v>
      </c>
      <c r="G18" s="22">
        <v>6</v>
      </c>
      <c r="H18" s="27">
        <f>4.5*C18*1.1</f>
        <v>22.275000000000002</v>
      </c>
      <c r="I18" s="27">
        <f t="shared" si="1"/>
        <v>0.89100000000000001</v>
      </c>
      <c r="J18" s="30">
        <f t="shared" si="2"/>
        <v>9.9</v>
      </c>
      <c r="K18" s="6"/>
    </row>
    <row r="19" spans="1:11">
      <c r="A19" s="19" t="s">
        <v>14</v>
      </c>
      <c r="B19" s="5" t="s">
        <v>56</v>
      </c>
      <c r="C19" s="24">
        <v>5.7</v>
      </c>
      <c r="D19" s="26">
        <f>2.65*C19*1.1</f>
        <v>16.615500000000001</v>
      </c>
      <c r="E19" s="27">
        <f t="shared" si="0"/>
        <v>2.5410000000000004</v>
      </c>
      <c r="F19" s="22">
        <v>27</v>
      </c>
      <c r="G19" s="22">
        <v>10</v>
      </c>
      <c r="H19" s="27">
        <f>5.1*C19*1.1</f>
        <v>31.977000000000004</v>
      </c>
      <c r="I19" s="27">
        <f t="shared" si="1"/>
        <v>1.1286</v>
      </c>
      <c r="J19" s="30">
        <f t="shared" si="2"/>
        <v>12.540000000000001</v>
      </c>
      <c r="K19" s="6"/>
    </row>
    <row r="20" spans="1:11">
      <c r="A20" s="19" t="s">
        <v>15</v>
      </c>
      <c r="B20" s="5" t="s">
        <v>56</v>
      </c>
      <c r="C20" s="24">
        <v>4.5</v>
      </c>
      <c r="D20" s="26">
        <f>1.26*C20*1.1</f>
        <v>6.2370000000000001</v>
      </c>
      <c r="E20" s="27">
        <f t="shared" si="0"/>
        <v>2.5410000000000004</v>
      </c>
      <c r="F20" s="22">
        <v>26</v>
      </c>
      <c r="G20" s="22">
        <v>6</v>
      </c>
      <c r="H20" s="27">
        <f>4.6*C20*1.1</f>
        <v>22.77</v>
      </c>
      <c r="I20" s="27">
        <f t="shared" si="1"/>
        <v>0.89100000000000001</v>
      </c>
      <c r="J20" s="30">
        <f t="shared" si="2"/>
        <v>9.9</v>
      </c>
      <c r="K20" s="6"/>
    </row>
    <row r="21" spans="1:11">
      <c r="A21" s="19" t="s">
        <v>16</v>
      </c>
      <c r="B21" s="5" t="s">
        <v>56</v>
      </c>
      <c r="C21" s="24">
        <v>4</v>
      </c>
      <c r="D21" s="26">
        <f>0.8*C21*1.1</f>
        <v>3.5200000000000005</v>
      </c>
      <c r="E21" s="27">
        <f t="shared" si="0"/>
        <v>2.5410000000000004</v>
      </c>
      <c r="F21" s="22">
        <v>25</v>
      </c>
      <c r="G21" s="22">
        <v>4</v>
      </c>
      <c r="H21" s="27">
        <f t="shared" ref="H21:H26" si="3">4.4*C21*1.1</f>
        <v>19.360000000000003</v>
      </c>
      <c r="I21" s="27">
        <f t="shared" si="1"/>
        <v>0.79200000000000004</v>
      </c>
      <c r="J21" s="30">
        <f t="shared" si="2"/>
        <v>8.8000000000000007</v>
      </c>
      <c r="K21" s="6"/>
    </row>
    <row r="22" spans="1:11">
      <c r="A22" s="19" t="s">
        <v>17</v>
      </c>
      <c r="B22" s="5" t="s">
        <v>55</v>
      </c>
      <c r="C22" s="24">
        <v>4.2</v>
      </c>
      <c r="D22" s="26">
        <f>0.9*C22*1.1</f>
        <v>4.1580000000000004</v>
      </c>
      <c r="E22" s="27">
        <f t="shared" si="0"/>
        <v>2.5410000000000004</v>
      </c>
      <c r="F22" s="22">
        <v>24</v>
      </c>
      <c r="G22" s="22">
        <v>4</v>
      </c>
      <c r="H22" s="27">
        <f t="shared" si="3"/>
        <v>20.328000000000007</v>
      </c>
      <c r="I22" s="27">
        <f t="shared" si="1"/>
        <v>0.83160000000000012</v>
      </c>
      <c r="J22" s="30">
        <f t="shared" si="2"/>
        <v>9.240000000000002</v>
      </c>
      <c r="K22" s="6"/>
    </row>
    <row r="23" spans="1:11">
      <c r="A23" s="19" t="s">
        <v>18</v>
      </c>
      <c r="B23" s="5" t="s">
        <v>55</v>
      </c>
      <c r="C23" s="24">
        <v>4</v>
      </c>
      <c r="D23" s="26">
        <f>0.86*C23*1.1</f>
        <v>3.7840000000000003</v>
      </c>
      <c r="E23" s="27">
        <f t="shared" si="0"/>
        <v>2.5410000000000004</v>
      </c>
      <c r="F23" s="22">
        <v>24</v>
      </c>
      <c r="G23" s="22">
        <v>4</v>
      </c>
      <c r="H23" s="27">
        <f t="shared" si="3"/>
        <v>19.360000000000003</v>
      </c>
      <c r="I23" s="27">
        <f t="shared" si="1"/>
        <v>0.79200000000000004</v>
      </c>
      <c r="J23" s="30">
        <f t="shared" si="2"/>
        <v>8.8000000000000007</v>
      </c>
      <c r="K23" s="6"/>
    </row>
    <row r="24" spans="1:11">
      <c r="A24" s="19" t="s">
        <v>19</v>
      </c>
      <c r="B24" s="5" t="s">
        <v>56</v>
      </c>
      <c r="C24" s="24">
        <v>4.5</v>
      </c>
      <c r="D24" s="26">
        <f>0.89*C24*1.1</f>
        <v>4.4055</v>
      </c>
      <c r="E24" s="27">
        <f t="shared" si="0"/>
        <v>2.5410000000000004</v>
      </c>
      <c r="F24" s="22">
        <v>24</v>
      </c>
      <c r="G24" s="22">
        <v>4</v>
      </c>
      <c r="H24" s="27">
        <f t="shared" si="3"/>
        <v>21.78</v>
      </c>
      <c r="I24" s="27">
        <f t="shared" si="1"/>
        <v>0.89100000000000001</v>
      </c>
      <c r="J24" s="30">
        <f t="shared" si="2"/>
        <v>9.9</v>
      </c>
      <c r="K24" s="6"/>
    </row>
    <row r="25" spans="1:11">
      <c r="A25" s="19" t="s">
        <v>20</v>
      </c>
      <c r="B25" s="5" t="s">
        <v>56</v>
      </c>
      <c r="C25" s="24">
        <v>4.2</v>
      </c>
      <c r="D25" s="26">
        <f>1*C25*1.1</f>
        <v>4.620000000000001</v>
      </c>
      <c r="E25" s="27">
        <f t="shared" si="0"/>
        <v>2.5410000000000004</v>
      </c>
      <c r="F25" s="22">
        <v>24</v>
      </c>
      <c r="G25" s="22">
        <v>5</v>
      </c>
      <c r="H25" s="27">
        <f t="shared" si="3"/>
        <v>20.328000000000007</v>
      </c>
      <c r="I25" s="27">
        <f t="shared" si="1"/>
        <v>0.83160000000000012</v>
      </c>
      <c r="J25" s="30">
        <f t="shared" si="2"/>
        <v>9.240000000000002</v>
      </c>
      <c r="K25" s="6"/>
    </row>
    <row r="26" spans="1:11">
      <c r="A26" s="19" t="s">
        <v>22</v>
      </c>
      <c r="B26" s="5" t="s">
        <v>56</v>
      </c>
      <c r="C26" s="24">
        <v>4</v>
      </c>
      <c r="D26" s="26">
        <f>0.84*C26*1.1</f>
        <v>3.6960000000000002</v>
      </c>
      <c r="E26" s="27">
        <f t="shared" si="0"/>
        <v>2.5410000000000004</v>
      </c>
      <c r="F26" s="22">
        <v>24</v>
      </c>
      <c r="G26" s="22">
        <v>4</v>
      </c>
      <c r="H26" s="27">
        <f t="shared" si="3"/>
        <v>19.360000000000003</v>
      </c>
      <c r="I26" s="27">
        <f t="shared" si="1"/>
        <v>0.79200000000000004</v>
      </c>
      <c r="J26" s="30">
        <f t="shared" si="2"/>
        <v>8.8000000000000007</v>
      </c>
      <c r="K26" s="6"/>
    </row>
    <row r="27" spans="1:11">
      <c r="A27" s="19" t="s">
        <v>21</v>
      </c>
      <c r="B27" s="5" t="s">
        <v>56</v>
      </c>
      <c r="C27" s="24">
        <v>4.5</v>
      </c>
      <c r="D27" s="26">
        <f>1.21*C27*1.1</f>
        <v>5.9895000000000005</v>
      </c>
      <c r="E27" s="27">
        <f t="shared" si="0"/>
        <v>2.5410000000000004</v>
      </c>
      <c r="F27" s="22">
        <v>24</v>
      </c>
      <c r="G27" s="22">
        <v>7</v>
      </c>
      <c r="H27" s="27">
        <f>4.6*C27*1.1</f>
        <v>22.77</v>
      </c>
      <c r="I27" s="27">
        <f t="shared" si="1"/>
        <v>0.89100000000000001</v>
      </c>
      <c r="J27" s="30">
        <f t="shared" si="2"/>
        <v>9.9</v>
      </c>
      <c r="K27" s="6"/>
    </row>
    <row r="28" spans="1:11">
      <c r="A28" s="19" t="s">
        <v>48</v>
      </c>
      <c r="B28" s="8" t="s">
        <v>57</v>
      </c>
      <c r="C28" s="24">
        <v>4</v>
      </c>
      <c r="D28" s="26">
        <f>0.8*C28*1.1</f>
        <v>3.5200000000000005</v>
      </c>
      <c r="E28" s="27">
        <f t="shared" si="0"/>
        <v>2.5410000000000004</v>
      </c>
      <c r="F28" s="22">
        <v>24</v>
      </c>
      <c r="G28" s="22">
        <v>4</v>
      </c>
      <c r="H28" s="27">
        <f>4.5*C28*1.1</f>
        <v>19.8</v>
      </c>
      <c r="I28" s="27">
        <f t="shared" si="1"/>
        <v>0.79200000000000004</v>
      </c>
      <c r="J28" s="30">
        <f t="shared" si="2"/>
        <v>8.8000000000000007</v>
      </c>
      <c r="K28" s="6"/>
    </row>
    <row r="29" spans="1:11">
      <c r="A29" s="19" t="s">
        <v>47</v>
      </c>
      <c r="B29" s="8" t="s">
        <v>57</v>
      </c>
      <c r="C29" s="24">
        <v>4.5</v>
      </c>
      <c r="D29" s="26">
        <f>1*C29*1.1</f>
        <v>4.95</v>
      </c>
      <c r="E29" s="27">
        <f t="shared" si="0"/>
        <v>2.5410000000000004</v>
      </c>
      <c r="F29" s="22">
        <v>24</v>
      </c>
      <c r="G29" s="22">
        <v>5</v>
      </c>
      <c r="H29" s="27">
        <f>4.5*C29*1.1</f>
        <v>22.275000000000002</v>
      </c>
      <c r="I29" s="27">
        <f t="shared" si="1"/>
        <v>0.89100000000000001</v>
      </c>
      <c r="J29" s="30">
        <f t="shared" si="2"/>
        <v>9.9</v>
      </c>
      <c r="K29" s="6"/>
    </row>
    <row r="30" spans="1:11">
      <c r="A30" s="19" t="s">
        <v>46</v>
      </c>
      <c r="B30" s="8" t="s">
        <v>57</v>
      </c>
      <c r="C30" s="24">
        <v>4.5</v>
      </c>
      <c r="D30" s="26">
        <f>1.29*C30*1.1</f>
        <v>6.3855000000000004</v>
      </c>
      <c r="E30" s="27">
        <f t="shared" si="0"/>
        <v>2.5410000000000004</v>
      </c>
      <c r="F30" s="22">
        <v>24</v>
      </c>
      <c r="G30" s="22">
        <v>6</v>
      </c>
      <c r="H30" s="27">
        <f>4.5*C30*1.1</f>
        <v>22.275000000000002</v>
      </c>
      <c r="I30" s="27">
        <f t="shared" si="1"/>
        <v>0.89100000000000001</v>
      </c>
      <c r="J30" s="30">
        <f t="shared" si="2"/>
        <v>9.9</v>
      </c>
      <c r="K30" s="6"/>
    </row>
    <row r="31" spans="1:11">
      <c r="A31" s="19" t="s">
        <v>45</v>
      </c>
      <c r="B31" s="8" t="s">
        <v>57</v>
      </c>
      <c r="C31" s="24">
        <v>4.5</v>
      </c>
      <c r="D31" s="26">
        <f>1.15*C31*1.1</f>
        <v>5.6924999999999999</v>
      </c>
      <c r="E31" s="27">
        <f t="shared" si="0"/>
        <v>2.5410000000000004</v>
      </c>
      <c r="F31" s="22">
        <v>24</v>
      </c>
      <c r="G31" s="22">
        <v>6</v>
      </c>
      <c r="H31" s="27">
        <f>4.5*C31*1.1</f>
        <v>22.275000000000002</v>
      </c>
      <c r="I31" s="27">
        <f t="shared" si="1"/>
        <v>0.89100000000000001</v>
      </c>
      <c r="J31" s="30">
        <f t="shared" si="2"/>
        <v>9.9</v>
      </c>
      <c r="K31" s="6"/>
    </row>
    <row r="32" spans="1:11">
      <c r="A32" s="19" t="s">
        <v>44</v>
      </c>
      <c r="B32" s="8" t="s">
        <v>57</v>
      </c>
      <c r="C32" s="24">
        <v>4.5</v>
      </c>
      <c r="D32" s="26">
        <f>1*C32*1.1</f>
        <v>4.95</v>
      </c>
      <c r="E32" s="27">
        <f t="shared" si="0"/>
        <v>2.5410000000000004</v>
      </c>
      <c r="F32" s="22">
        <v>24</v>
      </c>
      <c r="G32" s="22">
        <v>6</v>
      </c>
      <c r="H32" s="27">
        <f t="shared" ref="H32:H43" si="4">4.5*C32*1.1</f>
        <v>22.275000000000002</v>
      </c>
      <c r="I32" s="27">
        <f t="shared" si="1"/>
        <v>0.89100000000000001</v>
      </c>
      <c r="J32" s="30">
        <f t="shared" si="2"/>
        <v>9.9</v>
      </c>
      <c r="K32" s="6"/>
    </row>
    <row r="33" spans="1:11">
      <c r="A33" s="19" t="s">
        <v>23</v>
      </c>
      <c r="B33" s="5" t="s">
        <v>56</v>
      </c>
      <c r="C33" s="24">
        <v>4.5</v>
      </c>
      <c r="D33" s="26">
        <f>1.61*C33*1.1</f>
        <v>7.9695000000000009</v>
      </c>
      <c r="E33" s="27">
        <f t="shared" si="0"/>
        <v>2.5410000000000004</v>
      </c>
      <c r="F33" s="22">
        <v>24</v>
      </c>
      <c r="G33" s="22">
        <v>6</v>
      </c>
      <c r="H33" s="27">
        <f>5.6*C33*1.1</f>
        <v>27.720000000000002</v>
      </c>
      <c r="I33" s="27">
        <f t="shared" si="1"/>
        <v>0.89100000000000001</v>
      </c>
      <c r="J33" s="30">
        <f t="shared" si="2"/>
        <v>9.9</v>
      </c>
      <c r="K33" s="6"/>
    </row>
    <row r="34" spans="1:11">
      <c r="A34" s="19" t="s">
        <v>24</v>
      </c>
      <c r="B34" s="5" t="s">
        <v>56</v>
      </c>
      <c r="C34" s="24">
        <v>4.7</v>
      </c>
      <c r="D34" s="26">
        <f>1.46*C34*1.1</f>
        <v>7.5482000000000005</v>
      </c>
      <c r="E34" s="27">
        <f t="shared" si="0"/>
        <v>2.5410000000000004</v>
      </c>
      <c r="F34" s="22">
        <v>24</v>
      </c>
      <c r="G34" s="22">
        <v>7</v>
      </c>
      <c r="H34" s="27">
        <f t="shared" si="4"/>
        <v>23.265000000000004</v>
      </c>
      <c r="I34" s="27">
        <f t="shared" si="1"/>
        <v>0.93060000000000009</v>
      </c>
      <c r="J34" s="30">
        <f t="shared" si="2"/>
        <v>10.340000000000002</v>
      </c>
      <c r="K34" s="6"/>
    </row>
    <row r="35" spans="1:11">
      <c r="A35" s="19" t="s">
        <v>25</v>
      </c>
      <c r="B35" s="5" t="s">
        <v>56</v>
      </c>
      <c r="C35" s="24">
        <v>4.5</v>
      </c>
      <c r="D35" s="26">
        <f>0.9*C35*1.1</f>
        <v>4.4550000000000001</v>
      </c>
      <c r="E35" s="27">
        <f t="shared" si="0"/>
        <v>2.5410000000000004</v>
      </c>
      <c r="F35" s="22">
        <v>24</v>
      </c>
      <c r="G35" s="22">
        <v>4</v>
      </c>
      <c r="H35" s="27">
        <f t="shared" si="4"/>
        <v>22.275000000000002</v>
      </c>
      <c r="I35" s="27">
        <f t="shared" si="1"/>
        <v>0.89100000000000001</v>
      </c>
      <c r="J35" s="30">
        <f t="shared" si="2"/>
        <v>9.9</v>
      </c>
      <c r="K35" s="6"/>
    </row>
    <row r="36" spans="1:11">
      <c r="A36" s="19" t="s">
        <v>26</v>
      </c>
      <c r="B36" s="5" t="s">
        <v>56</v>
      </c>
      <c r="C36" s="24">
        <v>4</v>
      </c>
      <c r="D36" s="26">
        <f>0.8*C36*1.1</f>
        <v>3.5200000000000005</v>
      </c>
      <c r="E36" s="27">
        <f t="shared" si="0"/>
        <v>2.5410000000000004</v>
      </c>
      <c r="F36" s="22">
        <v>24</v>
      </c>
      <c r="G36" s="22">
        <v>4</v>
      </c>
      <c r="H36" s="27">
        <f t="shared" si="4"/>
        <v>19.8</v>
      </c>
      <c r="I36" s="27">
        <f t="shared" si="1"/>
        <v>0.79200000000000004</v>
      </c>
      <c r="J36" s="30">
        <f t="shared" si="2"/>
        <v>8.8000000000000007</v>
      </c>
      <c r="K36" s="6"/>
    </row>
    <row r="37" spans="1:11">
      <c r="A37" s="19" t="s">
        <v>27</v>
      </c>
      <c r="B37" s="5" t="s">
        <v>56</v>
      </c>
      <c r="C37" s="24">
        <v>7</v>
      </c>
      <c r="D37" s="26">
        <f>4.92*C37*1.1</f>
        <v>37.884</v>
      </c>
      <c r="E37" s="27">
        <f t="shared" si="0"/>
        <v>2.5410000000000004</v>
      </c>
      <c r="F37" s="22">
        <v>35</v>
      </c>
      <c r="G37" s="22">
        <v>12</v>
      </c>
      <c r="H37" s="27">
        <f>5.5*C37*1.1</f>
        <v>42.35</v>
      </c>
      <c r="I37" s="27">
        <f t="shared" si="1"/>
        <v>1.3860000000000001</v>
      </c>
      <c r="J37" s="30">
        <f t="shared" si="2"/>
        <v>15.400000000000002</v>
      </c>
      <c r="K37" s="6"/>
    </row>
    <row r="38" spans="1:11">
      <c r="A38" s="19" t="s">
        <v>28</v>
      </c>
      <c r="B38" s="5" t="s">
        <v>56</v>
      </c>
      <c r="C38" s="24">
        <v>5.5</v>
      </c>
      <c r="D38" s="26">
        <f>2.69*C38*1.1</f>
        <v>16.2745</v>
      </c>
      <c r="E38" s="27">
        <f t="shared" si="0"/>
        <v>2.5410000000000004</v>
      </c>
      <c r="F38" s="22">
        <v>27</v>
      </c>
      <c r="G38" s="22">
        <v>10</v>
      </c>
      <c r="H38" s="27">
        <f t="shared" si="4"/>
        <v>27.225000000000001</v>
      </c>
      <c r="I38" s="27">
        <f t="shared" si="1"/>
        <v>1.089</v>
      </c>
      <c r="J38" s="30">
        <f t="shared" si="2"/>
        <v>12.100000000000001</v>
      </c>
      <c r="K38" s="6"/>
    </row>
    <row r="39" spans="1:11">
      <c r="A39" s="19" t="s">
        <v>29</v>
      </c>
      <c r="B39" s="5" t="s">
        <v>56</v>
      </c>
      <c r="C39" s="24">
        <v>4.5</v>
      </c>
      <c r="D39" s="26">
        <f>1*C39*1.1</f>
        <v>4.95</v>
      </c>
      <c r="E39" s="27">
        <f t="shared" si="0"/>
        <v>2.5410000000000004</v>
      </c>
      <c r="F39" s="22">
        <v>24</v>
      </c>
      <c r="G39" s="22">
        <v>6</v>
      </c>
      <c r="H39" s="27">
        <f t="shared" si="4"/>
        <v>22.275000000000002</v>
      </c>
      <c r="I39" s="27">
        <f t="shared" si="1"/>
        <v>0.89100000000000001</v>
      </c>
      <c r="J39" s="30">
        <f t="shared" si="2"/>
        <v>9.9</v>
      </c>
      <c r="K39" s="6"/>
    </row>
    <row r="40" spans="1:11">
      <c r="A40" s="19" t="s">
        <v>30</v>
      </c>
      <c r="B40" s="5" t="s">
        <v>56</v>
      </c>
      <c r="C40" s="24">
        <v>4.5</v>
      </c>
      <c r="D40" s="26">
        <f>1*C40*1.1</f>
        <v>4.95</v>
      </c>
      <c r="E40" s="27">
        <f t="shared" si="0"/>
        <v>2.5410000000000004</v>
      </c>
      <c r="F40" s="22">
        <v>24</v>
      </c>
      <c r="G40" s="22">
        <v>6</v>
      </c>
      <c r="H40" s="27">
        <f t="shared" si="4"/>
        <v>22.275000000000002</v>
      </c>
      <c r="I40" s="27">
        <f t="shared" si="1"/>
        <v>0.89100000000000001</v>
      </c>
      <c r="J40" s="30">
        <f t="shared" si="2"/>
        <v>9.9</v>
      </c>
      <c r="K40" s="6"/>
    </row>
    <row r="41" spans="1:11">
      <c r="A41" s="19" t="s">
        <v>31</v>
      </c>
      <c r="B41" s="5" t="s">
        <v>55</v>
      </c>
      <c r="C41" s="24">
        <v>4.5</v>
      </c>
      <c r="D41" s="26">
        <f>16.8*C41*1.1</f>
        <v>83.160000000000011</v>
      </c>
      <c r="E41" s="27">
        <f t="shared" si="0"/>
        <v>2.5410000000000004</v>
      </c>
      <c r="F41" s="22"/>
      <c r="G41" s="22">
        <v>8</v>
      </c>
      <c r="H41" s="27">
        <f>21*C41*1.1</f>
        <v>103.95</v>
      </c>
      <c r="I41" s="27">
        <f t="shared" si="1"/>
        <v>0.89100000000000001</v>
      </c>
      <c r="J41" s="30">
        <f t="shared" si="2"/>
        <v>9.9</v>
      </c>
      <c r="K41" s="6"/>
    </row>
    <row r="42" spans="1:11">
      <c r="A42" s="19" t="s">
        <v>32</v>
      </c>
      <c r="B42" s="5" t="s">
        <v>55</v>
      </c>
      <c r="C42" s="24">
        <v>7</v>
      </c>
      <c r="D42" s="26">
        <f>5.1*C42*1.1</f>
        <v>39.269999999999996</v>
      </c>
      <c r="E42" s="27">
        <f t="shared" si="0"/>
        <v>2.5410000000000004</v>
      </c>
      <c r="F42" s="22">
        <v>26</v>
      </c>
      <c r="G42" s="22">
        <v>10</v>
      </c>
      <c r="H42" s="27">
        <f>4.6*C42*1.1</f>
        <v>35.42</v>
      </c>
      <c r="I42" s="27">
        <f t="shared" si="1"/>
        <v>1.3860000000000001</v>
      </c>
      <c r="J42" s="30">
        <f t="shared" si="2"/>
        <v>15.400000000000002</v>
      </c>
      <c r="K42" s="6"/>
    </row>
    <row r="43" spans="1:11">
      <c r="A43" s="19" t="s">
        <v>33</v>
      </c>
      <c r="B43" s="5" t="s">
        <v>55</v>
      </c>
      <c r="C43" s="24">
        <v>4</v>
      </c>
      <c r="D43" s="26">
        <f>0.85*C43*1.1</f>
        <v>3.74</v>
      </c>
      <c r="E43" s="27">
        <f t="shared" si="0"/>
        <v>2.5410000000000004</v>
      </c>
      <c r="F43" s="22">
        <v>24</v>
      </c>
      <c r="G43" s="22">
        <v>5</v>
      </c>
      <c r="H43" s="27">
        <f t="shared" si="4"/>
        <v>19.8</v>
      </c>
      <c r="I43" s="27">
        <f t="shared" si="1"/>
        <v>0.79200000000000004</v>
      </c>
      <c r="J43" s="30">
        <f t="shared" si="2"/>
        <v>8.8000000000000007</v>
      </c>
      <c r="K43" s="6"/>
    </row>
    <row r="44" spans="1:11" ht="15" thickBot="1">
      <c r="A44" s="20" t="s">
        <v>34</v>
      </c>
      <c r="B44" s="21" t="s">
        <v>55</v>
      </c>
      <c r="C44" s="25">
        <v>4.5</v>
      </c>
      <c r="D44" s="26">
        <f>1.55*C44*1.1</f>
        <v>7.6725000000000012</v>
      </c>
      <c r="E44" s="27">
        <f t="shared" si="0"/>
        <v>2.5410000000000004</v>
      </c>
      <c r="F44" s="23">
        <v>45</v>
      </c>
      <c r="G44" s="23">
        <v>6</v>
      </c>
      <c r="H44" s="27">
        <f>6*C44*1.1</f>
        <v>29.700000000000003</v>
      </c>
      <c r="I44" s="27">
        <f t="shared" si="1"/>
        <v>0.89100000000000001</v>
      </c>
      <c r="J44" s="30">
        <f t="shared" si="2"/>
        <v>9.9</v>
      </c>
      <c r="K44" s="6"/>
    </row>
    <row r="45" spans="1:11" ht="15.75" thickBot="1">
      <c r="A45" s="232" t="s">
        <v>53</v>
      </c>
      <c r="B45" s="233"/>
      <c r="C45" s="31">
        <f>SUM(C9:C44)</f>
        <v>167</v>
      </c>
      <c r="D45" s="31">
        <f t="shared" ref="D45:J45" si="5">SUM(D9:D44)</f>
        <v>372.24550000000005</v>
      </c>
      <c r="E45" s="31">
        <f t="shared" si="5"/>
        <v>91.475999999999928</v>
      </c>
      <c r="F45" s="31">
        <f>SUM(F9:F44)</f>
        <v>908</v>
      </c>
      <c r="G45" s="31">
        <f t="shared" si="5"/>
        <v>222</v>
      </c>
      <c r="H45" s="31">
        <f t="shared" si="5"/>
        <v>945.54899999999998</v>
      </c>
      <c r="I45" s="31">
        <f t="shared" si="5"/>
        <v>33.065999999999981</v>
      </c>
      <c r="J45" s="31">
        <f t="shared" si="5"/>
        <v>367.4</v>
      </c>
    </row>
  </sheetData>
  <customSheetViews>
    <customSheetView guid="{DFD46085-7CA0-4148-BC6E-BB530038F726}" showPageBreaks="1" view="pageBreakPreview" topLeftCell="A13">
      <selection activeCell="O39" sqref="O39"/>
      <pageMargins left="0.7" right="0.7" top="0.75" bottom="0.75" header="0.3" footer="0.3"/>
      <pageSetup paperSize="9" orientation="portrait" verticalDpi="0" r:id="rId1"/>
    </customSheetView>
    <customSheetView guid="{D77CCF3B-D797-41D0-B6E1-DD959026208A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2"/>
    </customSheetView>
    <customSheetView guid="{5E068C25-D435-46DE-A64A-D205E9289932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3"/>
    </customSheetView>
  </customSheetViews>
  <mergeCells count="8">
    <mergeCell ref="J6:J7"/>
    <mergeCell ref="A45:B45"/>
    <mergeCell ref="B6:B7"/>
    <mergeCell ref="E6:E7"/>
    <mergeCell ref="F6:F7"/>
    <mergeCell ref="G6:G7"/>
    <mergeCell ref="H6:H7"/>
    <mergeCell ref="I6:I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"/>
  <sheetViews>
    <sheetView tabSelected="1" workbookViewId="0">
      <selection activeCell="H74" sqref="H74"/>
    </sheetView>
  </sheetViews>
  <sheetFormatPr defaultRowHeight="14.25"/>
  <cols>
    <col min="1" max="1" width="9" style="46"/>
    <col min="2" max="5" width="9" style="55"/>
    <col min="6" max="6" width="9" style="56"/>
    <col min="7" max="7" width="9" style="129"/>
    <col min="8" max="16384" width="9" style="46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kosztorys inwestorski</vt:lpstr>
      <vt:lpstr>&lt;--przepusty</vt:lpstr>
      <vt:lpstr>Arkusz1</vt:lpstr>
      <vt:lpstr>'kosztorys inwestorski'!Obszar_wydruku</vt:lpstr>
      <vt:lpstr>'kosztorys inwestorski'!Tytuły_wydruku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K&amp;M</dc:creator>
  <cp:lastModifiedBy>Mariola</cp:lastModifiedBy>
  <cp:lastPrinted>2022-12-13T17:00:05Z</cp:lastPrinted>
  <dcterms:created xsi:type="dcterms:W3CDTF">2010-07-09T16:08:03Z</dcterms:created>
  <dcterms:modified xsi:type="dcterms:W3CDTF">2024-09-23T07:20:59Z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362448-625e-4f6c-96c0-a2f6da99900d_Enabled">
    <vt:lpwstr>True</vt:lpwstr>
  </property>
  <property fmtid="{D5CDD505-2E9C-101B-9397-08002B2CF9AE}" pid="3" name="MSIP_Label_6a362448-625e-4f6c-96c0-a2f6da99900d_SiteId">
    <vt:lpwstr>33dab507-5210-4075-805b-f2717d8cfa74</vt:lpwstr>
  </property>
  <property fmtid="{D5CDD505-2E9C-101B-9397-08002B2CF9AE}" pid="4" name="MSIP_Label_6a362448-625e-4f6c-96c0-a2f6da99900d_Owner">
    <vt:lpwstr>Sebastian.Drozdowski@skanska.pl</vt:lpwstr>
  </property>
  <property fmtid="{D5CDD505-2E9C-101B-9397-08002B2CF9AE}" pid="5" name="MSIP_Label_6a362448-625e-4f6c-96c0-a2f6da99900d_SetDate">
    <vt:lpwstr>2020-12-09T07:05:36.3363938Z</vt:lpwstr>
  </property>
  <property fmtid="{D5CDD505-2E9C-101B-9397-08002B2CF9AE}" pid="6" name="MSIP_Label_6a362448-625e-4f6c-96c0-a2f6da99900d_Name">
    <vt:lpwstr>General</vt:lpwstr>
  </property>
  <property fmtid="{D5CDD505-2E9C-101B-9397-08002B2CF9AE}" pid="7" name="MSIP_Label_6a362448-625e-4f6c-96c0-a2f6da99900d_Application">
    <vt:lpwstr>Microsoft Azure Information Protection</vt:lpwstr>
  </property>
  <property fmtid="{D5CDD505-2E9C-101B-9397-08002B2CF9AE}" pid="8" name="MSIP_Label_6a362448-625e-4f6c-96c0-a2f6da99900d_ActionId">
    <vt:lpwstr>ca4aa2d3-bc3c-407c-bf82-536255bb8366</vt:lpwstr>
  </property>
  <property fmtid="{D5CDD505-2E9C-101B-9397-08002B2CF9AE}" pid="9" name="MSIP_Label_6a362448-625e-4f6c-96c0-a2f6da99900d_Extended_MSFT_Method">
    <vt:lpwstr>Automatic</vt:lpwstr>
  </property>
  <property fmtid="{D5CDD505-2E9C-101B-9397-08002B2CF9AE}" pid="10" name="Sensitivity">
    <vt:lpwstr>General</vt:lpwstr>
  </property>
</Properties>
</file>