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15"/>
  </bookViews>
  <sheets>
    <sheet name="aktualny harmonogram" sheetId="5" r:id="rId1"/>
  </sheets>
  <definedNames>
    <definedName name="_xlnm.Print_Area" localSheetId="0">'aktualny harmonogram'!$A$1:$O$43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5" l="1"/>
  <c r="F30" i="5" s="1"/>
  <c r="G30" i="5" s="1"/>
  <c r="F29" i="5"/>
  <c r="G29" i="5" s="1"/>
  <c r="D28" i="5" l="1"/>
  <c r="F28" i="5"/>
  <c r="D37" i="5"/>
  <c r="F31" i="5"/>
  <c r="G31" i="5"/>
  <c r="F4" i="5"/>
  <c r="G4" i="5" s="1"/>
  <c r="D20" i="5"/>
  <c r="F23" i="5"/>
  <c r="G23" i="5" s="1"/>
  <c r="F24" i="5"/>
  <c r="G24" i="5" s="1"/>
  <c r="F25" i="5"/>
  <c r="G25" i="5" s="1"/>
  <c r="F26" i="5"/>
  <c r="G26" i="5" s="1"/>
  <c r="F27" i="5"/>
  <c r="G27" i="5" s="1"/>
  <c r="F22" i="5"/>
  <c r="G22" i="5" s="1"/>
  <c r="F21" i="5"/>
  <c r="G21" i="5" s="1"/>
  <c r="D6" i="5"/>
  <c r="D5" i="5" s="1"/>
  <c r="D32" i="5" s="1"/>
  <c r="F16" i="5"/>
  <c r="G16" i="5" s="1"/>
  <c r="F17" i="5"/>
  <c r="G17" i="5" s="1"/>
  <c r="F18" i="5"/>
  <c r="G18" i="5" s="1"/>
  <c r="F19" i="5"/>
  <c r="G19" i="5" s="1"/>
  <c r="F8" i="5"/>
  <c r="G8" i="5" s="1"/>
  <c r="F9" i="5"/>
  <c r="G9" i="5" s="1"/>
  <c r="F10" i="5"/>
  <c r="F11" i="5"/>
  <c r="G11" i="5" s="1"/>
  <c r="F12" i="5"/>
  <c r="G12" i="5" s="1"/>
  <c r="F13" i="5"/>
  <c r="G13" i="5" s="1"/>
  <c r="F14" i="5"/>
  <c r="G14" i="5" s="1"/>
  <c r="F15" i="5"/>
  <c r="G15" i="5" s="1"/>
  <c r="F7" i="5"/>
  <c r="G7" i="5" s="1"/>
  <c r="G28" i="5" l="1"/>
  <c r="F32" i="5"/>
  <c r="G32" i="5" s="1"/>
  <c r="D33" i="5"/>
  <c r="F33" i="5" s="1"/>
  <c r="G33" i="5" s="1"/>
  <c r="G20" i="5"/>
  <c r="F20" i="5"/>
  <c r="F6" i="5"/>
  <c r="G10" i="5"/>
  <c r="G6" i="5" s="1"/>
  <c r="G5" i="5" s="1"/>
  <c r="G34" i="5" l="1"/>
  <c r="D40" i="5" s="1"/>
  <c r="F5" i="5"/>
  <c r="D38" i="5" l="1"/>
</calcChain>
</file>

<file path=xl/sharedStrings.xml><?xml version="1.0" encoding="utf-8"?>
<sst xmlns="http://schemas.openxmlformats.org/spreadsheetml/2006/main" count="75" uniqueCount="61">
  <si>
    <t>netto</t>
  </si>
  <si>
    <t>VAT</t>
  </si>
  <si>
    <t>brutto</t>
  </si>
  <si>
    <t>Roboty ziemne</t>
  </si>
  <si>
    <t>L.p.</t>
  </si>
  <si>
    <t>III.</t>
  </si>
  <si>
    <t>Elewacja</t>
  </si>
  <si>
    <t>VI.</t>
  </si>
  <si>
    <t>VII.</t>
  </si>
  <si>
    <t>VIII.</t>
  </si>
  <si>
    <t>RAZEM NAKŁADY</t>
  </si>
  <si>
    <t>Zagospodarowanie terenu</t>
  </si>
  <si>
    <t>Roboty fundamentowe</t>
  </si>
  <si>
    <t>Izolacja fundamentów</t>
  </si>
  <si>
    <t>Konstrukcja ścian</t>
  </si>
  <si>
    <t>Konstrukcja stropów</t>
  </si>
  <si>
    <t>Konstrukcja dachu</t>
  </si>
  <si>
    <t>Konstrukcja balkonów, galerii i schodów</t>
  </si>
  <si>
    <t>Pokrycie dachu</t>
  </si>
  <si>
    <t>Stolarka okienna i drzwiowa wewnętrzna</t>
  </si>
  <si>
    <t>Stolarka okienna i drzwiowa zewnętrzna</t>
  </si>
  <si>
    <t>Roboty wykończeniowe wewnętrzne</t>
  </si>
  <si>
    <t>1.</t>
  </si>
  <si>
    <t>2.</t>
  </si>
  <si>
    <t>3.</t>
  </si>
  <si>
    <t>4.</t>
  </si>
  <si>
    <t>5.</t>
  </si>
  <si>
    <t>INSTALACJE SANITARNE ZEWNĘTRZNE I WEWNĘTRZNE</t>
  </si>
  <si>
    <t>8.</t>
  </si>
  <si>
    <t>6.</t>
  </si>
  <si>
    <t>7.</t>
  </si>
  <si>
    <t>9.</t>
  </si>
  <si>
    <t>10.</t>
  </si>
  <si>
    <t>11.</t>
  </si>
  <si>
    <t>12.</t>
  </si>
  <si>
    <t>13.</t>
  </si>
  <si>
    <t>Kanalizacja deszczowa</t>
  </si>
  <si>
    <t>Kanalizacja sanitarna</t>
  </si>
  <si>
    <t>Przyłącze wodociagowe</t>
  </si>
  <si>
    <t>Roboty towarzyszące</t>
  </si>
  <si>
    <t>Instalacje wod-kan</t>
  </si>
  <si>
    <t>Instalacje c.o</t>
  </si>
  <si>
    <t xml:space="preserve">Wentylacja </t>
  </si>
  <si>
    <t xml:space="preserve"> OGÓLNOBUDOWLANE </t>
  </si>
  <si>
    <t>OPŁATA PRZYŁĄCZENIOWA</t>
  </si>
  <si>
    <t>ROBOTY BUDOWLANE</t>
  </si>
  <si>
    <t>REZERWA - 3% wartości robót budowlanych</t>
  </si>
  <si>
    <t>Koszt m2 pow. mieszkalnej</t>
  </si>
  <si>
    <t>Koszt m2 pow. użytkowej</t>
  </si>
  <si>
    <t>pow.użytkowa m2</t>
  </si>
  <si>
    <t>pow. mieszkalna m2</t>
  </si>
  <si>
    <t>NADZÓR INWESTORSKI - 2,5% (rezerwa,roboty budowlane)</t>
  </si>
  <si>
    <t>INSTALACJE ELEKTRYCZNE WEWNĘTRZNE I ZEWNĘTRZNE</t>
  </si>
  <si>
    <t>Instalacje elektryczne wewnętrzne</t>
  </si>
  <si>
    <t>Oświetlenie zewnętrzne</t>
  </si>
  <si>
    <t>Vat</t>
  </si>
  <si>
    <t>ZESTAWIENIE KOSZTÓW  - Budowa budynku mieszkalnego przy ul. Górnej w Gliwicach</t>
  </si>
  <si>
    <t>Uwaga:</t>
  </si>
  <si>
    <t>Budowa budynku mieszklanego przy ul. Górnej w Gliwicach - HARMONOGRAM REALIZACJI</t>
  </si>
  <si>
    <t>Przewiduje się okres realizacji 8 miesięcy przy comiesięcznym fakturowaniu.</t>
  </si>
  <si>
    <t>Transza od I do VIII rozpisane osobno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</si>
</sst>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00B05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7">
    <xf numFmtId="0" fontId="0" fillId="0" borderId="0" xfId="0"/>
    <xf numFmtId="43" fontId="2" fillId="0" borderId="1" xfId="1" applyFont="1" applyBorder="1" applyAlignment="1">
      <alignment vertical="center"/>
    </xf>
    <xf numFmtId="0" fontId="4" fillId="0" borderId="0" xfId="0" applyFont="1"/>
    <xf numFmtId="0" fontId="4" fillId="0" borderId="9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" xfId="0" applyFont="1" applyBorder="1"/>
    <xf numFmtId="9" fontId="3" fillId="0" borderId="1" xfId="1" applyNumberFormat="1" applyFont="1" applyBorder="1" applyAlignment="1">
      <alignment vertical="center"/>
    </xf>
    <xf numFmtId="0" fontId="4" fillId="0" borderId="17" xfId="0" applyFont="1" applyBorder="1"/>
    <xf numFmtId="0" fontId="11" fillId="0" borderId="0" xfId="0" applyFont="1"/>
    <xf numFmtId="9" fontId="4" fillId="0" borderId="0" xfId="0" applyNumberFormat="1" applyFont="1"/>
    <xf numFmtId="44" fontId="4" fillId="0" borderId="0" xfId="2" applyFont="1"/>
    <xf numFmtId="44" fontId="6" fillId="0" borderId="1" xfId="2" applyFont="1" applyBorder="1"/>
    <xf numFmtId="44" fontId="4" fillId="0" borderId="16" xfId="2" applyFont="1" applyBorder="1"/>
    <xf numFmtId="44" fontId="5" fillId="0" borderId="7" xfId="2" applyFont="1" applyBorder="1" applyAlignment="1">
      <alignment horizontal="center" vertical="center"/>
    </xf>
    <xf numFmtId="44" fontId="6" fillId="0" borderId="3" xfId="2" applyFont="1" applyBorder="1"/>
    <xf numFmtId="44" fontId="4" fillId="0" borderId="3" xfId="2" applyFont="1" applyBorder="1"/>
    <xf numFmtId="44" fontId="6" fillId="0" borderId="0" xfId="2" applyFont="1"/>
    <xf numFmtId="0" fontId="4" fillId="2" borderId="9" xfId="0" applyFont="1" applyFill="1" applyBorder="1" applyAlignment="1">
      <alignment vertical="center" wrapText="1"/>
    </xf>
    <xf numFmtId="44" fontId="7" fillId="2" borderId="1" xfId="2" applyFont="1" applyFill="1" applyBorder="1" applyAlignment="1">
      <alignment horizontal="right"/>
    </xf>
    <xf numFmtId="0" fontId="4" fillId="2" borderId="0" xfId="0" applyFont="1" applyFill="1"/>
    <xf numFmtId="0" fontId="6" fillId="2" borderId="8" xfId="0" applyFont="1" applyFill="1" applyBorder="1" applyAlignment="1">
      <alignment horizontal="center" vertical="center"/>
    </xf>
    <xf numFmtId="0" fontId="6" fillId="0" borderId="0" xfId="0" applyFont="1"/>
    <xf numFmtId="44" fontId="8" fillId="0" borderId="0" xfId="2" applyFont="1"/>
    <xf numFmtId="0" fontId="12" fillId="0" borderId="0" xfId="0" applyFont="1"/>
    <xf numFmtId="44" fontId="4" fillId="0" borderId="0" xfId="2" applyFont="1" applyAlignment="1">
      <alignment wrapText="1"/>
    </xf>
    <xf numFmtId="0" fontId="4" fillId="0" borderId="21" xfId="0" applyFont="1" applyBorder="1"/>
    <xf numFmtId="0" fontId="4" fillId="0" borderId="0" xfId="0" applyFont="1" applyAlignment="1">
      <alignment wrapText="1"/>
    </xf>
    <xf numFmtId="2" fontId="4" fillId="0" borderId="0" xfId="2" applyNumberFormat="1" applyFont="1"/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vertical="center" wrapText="1"/>
    </xf>
    <xf numFmtId="0" fontId="4" fillId="2" borderId="9" xfId="0" applyFont="1" applyFill="1" applyBorder="1"/>
    <xf numFmtId="0" fontId="5" fillId="2" borderId="1" xfId="0" applyFont="1" applyFill="1" applyBorder="1" applyAlignment="1">
      <alignment vertical="center"/>
    </xf>
    <xf numFmtId="44" fontId="8" fillId="0" borderId="3" xfId="2" applyFont="1" applyBorder="1"/>
    <xf numFmtId="9" fontId="9" fillId="0" borderId="1" xfId="1" applyNumberFormat="1" applyFont="1" applyBorder="1" applyAlignment="1">
      <alignment vertical="center"/>
    </xf>
    <xf numFmtId="9" fontId="2" fillId="2" borderId="1" xfId="1" applyNumberFormat="1" applyFont="1" applyFill="1" applyBorder="1" applyAlignment="1">
      <alignment vertical="center"/>
    </xf>
    <xf numFmtId="44" fontId="5" fillId="0" borderId="29" xfId="2" applyFont="1" applyBorder="1" applyAlignment="1">
      <alignment horizontal="center" vertical="center"/>
    </xf>
    <xf numFmtId="44" fontId="7" fillId="2" borderId="28" xfId="2" applyFont="1" applyFill="1" applyBorder="1" applyAlignment="1">
      <alignment horizontal="right"/>
    </xf>
    <xf numFmtId="9" fontId="2" fillId="2" borderId="26" xfId="1" applyNumberFormat="1" applyFont="1" applyFill="1" applyBorder="1" applyAlignment="1">
      <alignment vertical="center"/>
    </xf>
    <xf numFmtId="44" fontId="7" fillId="2" borderId="26" xfId="2" applyFont="1" applyFill="1" applyBorder="1" applyAlignment="1">
      <alignment horizontal="right"/>
    </xf>
    <xf numFmtId="0" fontId="8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9" fontId="5" fillId="0" borderId="30" xfId="0" applyNumberFormat="1" applyFont="1" applyBorder="1" applyAlignment="1">
      <alignment horizontal="center" vertical="center"/>
    </xf>
    <xf numFmtId="44" fontId="5" fillId="0" borderId="29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44" fontId="5" fillId="0" borderId="31" xfId="2" applyFont="1" applyBorder="1" applyAlignment="1">
      <alignment horizontal="center" vertical="center"/>
    </xf>
    <xf numFmtId="0" fontId="8" fillId="4" borderId="4" xfId="0" applyFont="1" applyFill="1" applyBorder="1" applyAlignment="1">
      <alignment vertical="center"/>
    </xf>
    <xf numFmtId="0" fontId="8" fillId="4" borderId="9" xfId="0" applyFont="1" applyFill="1" applyBorder="1" applyAlignment="1">
      <alignment vertical="center" wrapText="1"/>
    </xf>
    <xf numFmtId="0" fontId="8" fillId="4" borderId="5" xfId="0" applyFont="1" applyFill="1" applyBorder="1" applyAlignment="1">
      <alignment vertical="center"/>
    </xf>
    <xf numFmtId="0" fontId="8" fillId="4" borderId="14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center" vertical="center"/>
    </xf>
    <xf numFmtId="44" fontId="5" fillId="3" borderId="29" xfId="2" applyFont="1" applyFill="1" applyBorder="1" applyAlignment="1">
      <alignment horizontal="center" vertical="center"/>
    </xf>
    <xf numFmtId="0" fontId="9" fillId="0" borderId="17" xfId="0" applyFont="1" applyBorder="1"/>
    <xf numFmtId="0" fontId="9" fillId="0" borderId="21" xfId="0" applyFont="1" applyBorder="1"/>
    <xf numFmtId="0" fontId="4" fillId="0" borderId="23" xfId="2" applyNumberFormat="1" applyFont="1" applyBorder="1"/>
    <xf numFmtId="44" fontId="9" fillId="0" borderId="16" xfId="2" applyFont="1" applyBorder="1"/>
    <xf numFmtId="0" fontId="4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vertical="top"/>
    </xf>
    <xf numFmtId="0" fontId="5" fillId="5" borderId="13" xfId="0" applyFont="1" applyFill="1" applyBorder="1" applyAlignment="1">
      <alignment vertical="center" wrapText="1"/>
    </xf>
    <xf numFmtId="44" fontId="6" fillId="5" borderId="33" xfId="2" applyFont="1" applyFill="1" applyBorder="1"/>
    <xf numFmtId="0" fontId="6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9" fillId="0" borderId="23" xfId="2" applyNumberFormat="1" applyFont="1" applyBorder="1"/>
    <xf numFmtId="0" fontId="6" fillId="2" borderId="18" xfId="0" applyFont="1" applyFill="1" applyBorder="1" applyAlignment="1">
      <alignment horizontal="center" vertical="center"/>
    </xf>
    <xf numFmtId="44" fontId="7" fillId="2" borderId="19" xfId="2" applyFont="1" applyFill="1" applyBorder="1" applyAlignment="1">
      <alignment horizontal="right"/>
    </xf>
    <xf numFmtId="9" fontId="2" fillId="2" borderId="19" xfId="1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4" fontId="9" fillId="2" borderId="28" xfId="2" applyFont="1" applyFill="1" applyBorder="1" applyAlignment="1">
      <alignment horizontal="right"/>
    </xf>
    <xf numFmtId="9" fontId="9" fillId="2" borderId="26" xfId="1" applyNumberFormat="1" applyFont="1" applyFill="1" applyBorder="1" applyAlignment="1">
      <alignment vertical="center"/>
    </xf>
    <xf numFmtId="44" fontId="9" fillId="2" borderId="26" xfId="2" applyFont="1" applyFill="1" applyBorder="1" applyAlignment="1">
      <alignment horizontal="right"/>
    </xf>
    <xf numFmtId="44" fontId="5" fillId="0" borderId="32" xfId="2" applyFont="1" applyBorder="1" applyAlignment="1">
      <alignment horizontal="center" vertical="center"/>
    </xf>
    <xf numFmtId="44" fontId="5" fillId="0" borderId="6" xfId="2" applyFont="1" applyBorder="1" applyAlignment="1">
      <alignment horizontal="center" vertical="center"/>
    </xf>
    <xf numFmtId="44" fontId="5" fillId="0" borderId="30" xfId="2" applyFont="1" applyBorder="1" applyAlignment="1">
      <alignment horizontal="center" vertical="center"/>
    </xf>
    <xf numFmtId="44" fontId="5" fillId="3" borderId="27" xfId="2" applyFont="1" applyFill="1" applyBorder="1" applyAlignment="1">
      <alignment horizontal="center" vertical="center"/>
    </xf>
    <xf numFmtId="44" fontId="6" fillId="0" borderId="2" xfId="2" applyFont="1" applyBorder="1"/>
    <xf numFmtId="44" fontId="4" fillId="0" borderId="2" xfId="2" applyFont="1" applyBorder="1"/>
    <xf numFmtId="44" fontId="8" fillId="0" borderId="2" xfId="2" applyFont="1" applyBorder="1"/>
    <xf numFmtId="44" fontId="7" fillId="2" borderId="36" xfId="2" applyFont="1" applyFill="1" applyBorder="1" applyAlignment="1">
      <alignment horizontal="right"/>
    </xf>
    <xf numFmtId="44" fontId="9" fillId="2" borderId="36" xfId="2" applyFont="1" applyFill="1" applyBorder="1" applyAlignment="1">
      <alignment horizontal="right"/>
    </xf>
    <xf numFmtId="44" fontId="7" fillId="2" borderId="2" xfId="2" applyFont="1" applyFill="1" applyBorder="1" applyAlignment="1">
      <alignment horizontal="right"/>
    </xf>
    <xf numFmtId="44" fontId="7" fillId="2" borderId="35" xfId="2" applyFont="1" applyFill="1" applyBorder="1" applyAlignment="1">
      <alignment horizontal="right"/>
    </xf>
    <xf numFmtId="44" fontId="6" fillId="5" borderId="11" xfId="2" applyFont="1" applyFill="1" applyBorder="1"/>
    <xf numFmtId="44" fontId="4" fillId="0" borderId="1" xfId="2" applyFont="1" applyBorder="1"/>
    <xf numFmtId="44" fontId="4" fillId="2" borderId="1" xfId="2" applyFont="1" applyFill="1" applyBorder="1"/>
    <xf numFmtId="9" fontId="4" fillId="0" borderId="1" xfId="2" applyNumberFormat="1" applyFont="1" applyBorder="1"/>
    <xf numFmtId="9" fontId="4" fillId="2" borderId="1" xfId="2" applyNumberFormat="1" applyFont="1" applyFill="1" applyBorder="1"/>
    <xf numFmtId="9" fontId="4" fillId="0" borderId="0" xfId="2" applyNumberFormat="1" applyFont="1"/>
    <xf numFmtId="44" fontId="4" fillId="2" borderId="37" xfId="2" applyFont="1" applyFill="1" applyBorder="1"/>
    <xf numFmtId="9" fontId="4" fillId="2" borderId="37" xfId="2" applyNumberFormat="1" applyFont="1" applyFill="1" applyBorder="1"/>
    <xf numFmtId="44" fontId="4" fillId="0" borderId="8" xfId="2" applyFont="1" applyBorder="1"/>
    <xf numFmtId="44" fontId="5" fillId="3" borderId="38" xfId="2" applyFont="1" applyFill="1" applyBorder="1" applyAlignment="1">
      <alignment horizontal="center" vertical="center"/>
    </xf>
    <xf numFmtId="44" fontId="4" fillId="2" borderId="8" xfId="2" applyFont="1" applyFill="1" applyBorder="1"/>
    <xf numFmtId="44" fontId="4" fillId="2" borderId="18" xfId="2" applyFont="1" applyFill="1" applyBorder="1"/>
    <xf numFmtId="9" fontId="4" fillId="2" borderId="19" xfId="2" applyNumberFormat="1" applyFont="1" applyFill="1" applyBorder="1"/>
    <xf numFmtId="44" fontId="4" fillId="2" borderId="19" xfId="2" applyFont="1" applyFill="1" applyBorder="1"/>
    <xf numFmtId="44" fontId="6" fillId="4" borderId="39" xfId="2" applyFont="1" applyFill="1" applyBorder="1"/>
    <xf numFmtId="44" fontId="6" fillId="4" borderId="2" xfId="2" applyFont="1" applyFill="1" applyBorder="1"/>
    <xf numFmtId="44" fontId="7" fillId="4" borderId="40" xfId="2" applyFont="1" applyFill="1" applyBorder="1" applyAlignment="1">
      <alignment horizontal="right"/>
    </xf>
    <xf numFmtId="44" fontId="7" fillId="4" borderId="36" xfId="2" applyFont="1" applyFill="1" applyBorder="1" applyAlignment="1">
      <alignment horizontal="right"/>
    </xf>
    <xf numFmtId="44" fontId="7" fillId="4" borderId="2" xfId="2" applyFont="1" applyFill="1" applyBorder="1" applyAlignment="1">
      <alignment horizontal="right"/>
    </xf>
    <xf numFmtId="44" fontId="4" fillId="2" borderId="2" xfId="2" applyFont="1" applyFill="1" applyBorder="1"/>
    <xf numFmtId="44" fontId="4" fillId="2" borderId="35" xfId="2" applyFont="1" applyFill="1" applyBorder="1"/>
    <xf numFmtId="0" fontId="4" fillId="2" borderId="1" xfId="0" applyFont="1" applyFill="1" applyBorder="1"/>
    <xf numFmtId="0" fontId="4" fillId="0" borderId="42" xfId="0" applyFont="1" applyBorder="1"/>
    <xf numFmtId="0" fontId="4" fillId="0" borderId="44" xfId="0" applyFont="1" applyBorder="1"/>
    <xf numFmtId="0" fontId="4" fillId="0" borderId="10" xfId="0" applyFont="1" applyBorder="1"/>
    <xf numFmtId="0" fontId="4" fillId="0" borderId="8" xfId="0" applyFont="1" applyBorder="1"/>
    <xf numFmtId="0" fontId="4" fillId="2" borderId="8" xfId="0" applyFont="1" applyFill="1" applyBorder="1"/>
    <xf numFmtId="0" fontId="4" fillId="2" borderId="10" xfId="0" applyFont="1" applyFill="1" applyBorder="1"/>
    <xf numFmtId="44" fontId="4" fillId="2" borderId="18" xfId="0" applyNumberFormat="1" applyFont="1" applyFill="1" applyBorder="1"/>
    <xf numFmtId="0" fontId="4" fillId="2" borderId="19" xfId="0" applyFont="1" applyFill="1" applyBorder="1"/>
    <xf numFmtId="0" fontId="4" fillId="2" borderId="20" xfId="0" applyFont="1" applyFill="1" applyBorder="1"/>
    <xf numFmtId="44" fontId="4" fillId="3" borderId="8" xfId="0" applyNumberFormat="1" applyFont="1" applyFill="1" applyBorder="1"/>
    <xf numFmtId="0" fontId="4" fillId="3" borderId="1" xfId="0" applyFont="1" applyFill="1" applyBorder="1"/>
    <xf numFmtId="0" fontId="4" fillId="3" borderId="10" xfId="0" applyFont="1" applyFill="1" applyBorder="1"/>
    <xf numFmtId="0" fontId="4" fillId="4" borderId="8" xfId="0" applyFont="1" applyFill="1" applyBorder="1"/>
    <xf numFmtId="0" fontId="4" fillId="4" borderId="1" xfId="0" applyFont="1" applyFill="1" applyBorder="1"/>
    <xf numFmtId="0" fontId="4" fillId="4" borderId="10" xfId="0" applyFont="1" applyFill="1" applyBorder="1"/>
    <xf numFmtId="0" fontId="6" fillId="2" borderId="45" xfId="0" applyFont="1" applyFill="1" applyBorder="1" applyAlignment="1">
      <alignment horizontal="center" vertical="center"/>
    </xf>
    <xf numFmtId="44" fontId="7" fillId="2" borderId="37" xfId="2" applyFont="1" applyFill="1" applyBorder="1" applyAlignment="1">
      <alignment horizontal="right"/>
    </xf>
    <xf numFmtId="9" fontId="2" fillId="2" borderId="37" xfId="1" applyNumberFormat="1" applyFont="1" applyFill="1" applyBorder="1" applyAlignment="1">
      <alignment vertical="center"/>
    </xf>
    <xf numFmtId="44" fontId="7" fillId="2" borderId="30" xfId="2" applyFont="1" applyFill="1" applyBorder="1" applyAlignment="1">
      <alignment horizontal="right"/>
    </xf>
    <xf numFmtId="0" fontId="11" fillId="0" borderId="22" xfId="0" applyFont="1" applyBorder="1"/>
    <xf numFmtId="0" fontId="11" fillId="0" borderId="23" xfId="0" applyFont="1" applyBorder="1"/>
    <xf numFmtId="0" fontId="6" fillId="3" borderId="18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vertical="center"/>
    </xf>
    <xf numFmtId="0" fontId="8" fillId="2" borderId="24" xfId="0" applyFont="1" applyFill="1" applyBorder="1" applyAlignment="1">
      <alignment vertical="center" wrapText="1"/>
    </xf>
    <xf numFmtId="44" fontId="9" fillId="2" borderId="24" xfId="2" applyFont="1" applyFill="1" applyBorder="1" applyAlignment="1">
      <alignment horizontal="right"/>
    </xf>
    <xf numFmtId="9" fontId="9" fillId="2" borderId="19" xfId="1" applyNumberFormat="1" applyFont="1" applyFill="1" applyBorder="1" applyAlignment="1">
      <alignment vertical="center"/>
    </xf>
    <xf numFmtId="44" fontId="9" fillId="2" borderId="19" xfId="2" applyFont="1" applyFill="1" applyBorder="1" applyAlignment="1">
      <alignment horizontal="right"/>
    </xf>
    <xf numFmtId="44" fontId="9" fillId="2" borderId="35" xfId="2" applyFont="1" applyFill="1" applyBorder="1" applyAlignment="1">
      <alignment horizontal="right"/>
    </xf>
    <xf numFmtId="0" fontId="4" fillId="0" borderId="43" xfId="0" applyFont="1" applyBorder="1" applyAlignment="1">
      <alignment horizontal="center"/>
    </xf>
    <xf numFmtId="0" fontId="0" fillId="0" borderId="43" xfId="0" applyBorder="1" applyAlignment="1">
      <alignment horizontal="center"/>
    </xf>
    <xf numFmtId="44" fontId="13" fillId="0" borderId="21" xfId="2" applyFont="1" applyBorder="1" applyAlignment="1">
      <alignment horizontal="center" wrapText="1"/>
    </xf>
    <xf numFmtId="0" fontId="0" fillId="0" borderId="22" xfId="0" applyBorder="1"/>
    <xf numFmtId="0" fontId="0" fillId="0" borderId="23" xfId="0" applyBorder="1"/>
    <xf numFmtId="0" fontId="0" fillId="0" borderId="38" xfId="0" applyBorder="1"/>
    <xf numFmtId="0" fontId="0" fillId="0" borderId="27" xfId="0" applyBorder="1"/>
    <xf numFmtId="0" fontId="0" fillId="0" borderId="34" xfId="0" applyBorder="1"/>
    <xf numFmtId="0" fontId="4" fillId="0" borderId="21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16" xfId="0" applyBorder="1" applyAlignment="1">
      <alignment horizontal="center"/>
    </xf>
    <xf numFmtId="9" fontId="4" fillId="0" borderId="2" xfId="2" applyNumberFormat="1" applyFont="1" applyBorder="1" applyAlignment="1"/>
    <xf numFmtId="0" fontId="0" fillId="0" borderId="3" xfId="0" applyBorder="1"/>
    <xf numFmtId="0" fontId="5" fillId="0" borderId="2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27" xfId="0" applyBorder="1" applyAlignment="1">
      <alignment vertical="center"/>
    </xf>
    <xf numFmtId="0" fontId="10" fillId="0" borderId="11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0" fillId="0" borderId="12" xfId="0" applyBorder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8" fillId="4" borderId="4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5" fillId="2" borderId="30" xfId="0" applyFont="1" applyFill="1" applyBorder="1" applyAlignment="1">
      <alignment vertical="center"/>
    </xf>
    <xf numFmtId="0" fontId="0" fillId="0" borderId="29" xfId="0" applyBorder="1" applyAlignment="1">
      <alignment vertical="center"/>
    </xf>
    <xf numFmtId="0" fontId="5" fillId="2" borderId="35" xfId="0" applyFont="1" applyFill="1" applyBorder="1" applyAlignment="1">
      <alignment vertical="center"/>
    </xf>
    <xf numFmtId="0" fontId="0" fillId="0" borderId="24" xfId="0" applyBorder="1" applyAlignment="1">
      <alignment vertical="center"/>
    </xf>
    <xf numFmtId="0" fontId="5" fillId="3" borderId="2" xfId="0" applyFont="1" applyFill="1" applyBorder="1" applyAlignment="1">
      <alignment horizontal="left" vertical="center" wrapText="1"/>
    </xf>
    <xf numFmtId="0" fontId="0" fillId="3" borderId="9" xfId="0" applyFill="1" applyBorder="1" applyAlignment="1">
      <alignment horizontal="left" vertical="center" wrapText="1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Medium9"/>
  <colors>
    <mruColors>
      <color rgb="FFFFFFCC"/>
      <color rgb="FFDCE6F1"/>
      <color rgb="FFF2DCDB"/>
      <color rgb="FFFDE9D9"/>
      <color rgb="FFFF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zoomScaleNormal="100" workbookViewId="0">
      <selection activeCell="H7" sqref="H7"/>
    </sheetView>
  </sheetViews>
  <sheetFormatPr defaultColWidth="8" defaultRowHeight="15.75" x14ac:dyDescent="0.25"/>
  <cols>
    <col min="1" max="1" width="4.7109375" style="2" bestFit="1" customWidth="1"/>
    <col min="2" max="2" width="8.7109375" style="2" customWidth="1"/>
    <col min="3" max="3" width="52.7109375" style="2" customWidth="1"/>
    <col min="4" max="4" width="17.85546875" style="10" hidden="1" customWidth="1"/>
    <col min="5" max="5" width="5.5703125" style="2" hidden="1" customWidth="1"/>
    <col min="6" max="6" width="16.5703125" style="10" hidden="1" customWidth="1"/>
    <col min="7" max="7" width="18.28515625" style="10" hidden="1" customWidth="1"/>
    <col min="8" max="8" width="18.42578125" style="10" customWidth="1"/>
    <col min="9" max="9" width="9.140625" style="87" customWidth="1"/>
    <col min="10" max="10" width="14.5703125" style="10" customWidth="1"/>
    <col min="11" max="11" width="18.7109375" style="10" customWidth="1"/>
    <col min="12" max="12" width="16.140625" style="2" customWidth="1"/>
    <col min="13" max="13" width="6.7109375" style="2" customWidth="1"/>
    <col min="14" max="14" width="11.28515625" style="2" customWidth="1"/>
    <col min="15" max="15" width="18.5703125" style="2" customWidth="1"/>
    <col min="16" max="16384" width="8" style="2"/>
  </cols>
  <sheetData>
    <row r="1" spans="1:15" s="8" customFormat="1" ht="43.5" customHeight="1" thickBot="1" x14ac:dyDescent="0.35">
      <c r="A1" s="152" t="s">
        <v>58</v>
      </c>
      <c r="B1" s="153"/>
      <c r="C1" s="153"/>
      <c r="D1" s="153"/>
      <c r="E1" s="153"/>
      <c r="F1" s="153"/>
      <c r="G1" s="153"/>
      <c r="H1" s="154"/>
      <c r="I1" s="154"/>
      <c r="J1" s="154"/>
      <c r="K1" s="154"/>
      <c r="L1" s="123"/>
      <c r="M1" s="123"/>
      <c r="N1" s="123"/>
      <c r="O1" s="124"/>
    </row>
    <row r="2" spans="1:15" ht="15.75" customHeight="1" thickBot="1" x14ac:dyDescent="0.3">
      <c r="A2" s="44" t="s">
        <v>4</v>
      </c>
      <c r="B2" s="155"/>
      <c r="C2" s="156"/>
      <c r="D2" s="45" t="s">
        <v>0</v>
      </c>
      <c r="E2" s="157" t="s">
        <v>1</v>
      </c>
      <c r="F2" s="158"/>
      <c r="G2" s="71" t="s">
        <v>2</v>
      </c>
      <c r="H2" s="134" t="s">
        <v>56</v>
      </c>
      <c r="I2" s="135"/>
      <c r="J2" s="135"/>
      <c r="K2" s="136"/>
      <c r="L2" s="140" t="s">
        <v>60</v>
      </c>
      <c r="M2" s="141"/>
      <c r="N2" s="141"/>
      <c r="O2" s="142"/>
    </row>
    <row r="3" spans="1:15" ht="43.5" customHeight="1" thickBot="1" x14ac:dyDescent="0.3">
      <c r="A3" s="148"/>
      <c r="B3" s="149"/>
      <c r="C3" s="149"/>
      <c r="D3" s="13"/>
      <c r="E3" s="28"/>
      <c r="F3" s="29"/>
      <c r="G3" s="72">
        <v>315402.51</v>
      </c>
      <c r="H3" s="137"/>
      <c r="I3" s="138"/>
      <c r="J3" s="138"/>
      <c r="K3" s="139"/>
      <c r="L3" s="143"/>
      <c r="M3" s="144"/>
      <c r="N3" s="144"/>
      <c r="O3" s="145"/>
    </row>
    <row r="4" spans="1:15" ht="15.75" customHeight="1" x14ac:dyDescent="0.25">
      <c r="A4" s="150"/>
      <c r="B4" s="151"/>
      <c r="C4" s="151"/>
      <c r="D4" s="36">
        <v>125000</v>
      </c>
      <c r="E4" s="42">
        <v>0.23</v>
      </c>
      <c r="F4" s="43">
        <f>D4*E4</f>
        <v>28750</v>
      </c>
      <c r="G4" s="73">
        <f>F4+D4</f>
        <v>153750</v>
      </c>
      <c r="H4" s="90" t="s">
        <v>0</v>
      </c>
      <c r="I4" s="146" t="s">
        <v>55</v>
      </c>
      <c r="J4" s="147"/>
      <c r="K4" s="76" t="s">
        <v>2</v>
      </c>
      <c r="L4" s="104" t="s">
        <v>0</v>
      </c>
      <c r="M4" s="132" t="s">
        <v>55</v>
      </c>
      <c r="N4" s="133"/>
      <c r="O4" s="105" t="s">
        <v>2</v>
      </c>
    </row>
    <row r="5" spans="1:15" ht="15.75" customHeight="1" x14ac:dyDescent="0.25">
      <c r="A5" s="50" t="s">
        <v>5</v>
      </c>
      <c r="B5" s="165" t="s">
        <v>45</v>
      </c>
      <c r="C5" s="166"/>
      <c r="D5" s="51">
        <f>D6+D20+D28</f>
        <v>3212784.2699999996</v>
      </c>
      <c r="E5" s="51"/>
      <c r="F5" s="51">
        <f>F6+F20+F28</f>
        <v>339938.28960000002</v>
      </c>
      <c r="G5" s="74">
        <f>G6+G20+G28</f>
        <v>3552722.5596000003</v>
      </c>
      <c r="H5" s="91"/>
      <c r="I5" s="74"/>
      <c r="J5" s="74"/>
      <c r="K5" s="74"/>
      <c r="L5" s="113"/>
      <c r="M5" s="114"/>
      <c r="N5" s="114"/>
      <c r="O5" s="115"/>
    </row>
    <row r="6" spans="1:15" ht="15.75" customHeight="1" x14ac:dyDescent="0.25">
      <c r="A6" s="60"/>
      <c r="B6" s="159" t="s">
        <v>43</v>
      </c>
      <c r="C6" s="160"/>
      <c r="D6" s="14">
        <f>D7+D8+D9+D10+D11+D12+D13+D14+D15+D16+D17+D18+D19</f>
        <v>2151148.0499999998</v>
      </c>
      <c r="E6" s="1"/>
      <c r="F6" s="11">
        <f>SUM(F7:F19)</f>
        <v>195983.18400000001</v>
      </c>
      <c r="G6" s="75">
        <f>SUM(G7:G19)</f>
        <v>2347131.2340000002</v>
      </c>
      <c r="H6" s="96"/>
      <c r="I6" s="97"/>
      <c r="J6" s="97"/>
      <c r="K6" s="97"/>
      <c r="L6" s="116"/>
      <c r="M6" s="117"/>
      <c r="N6" s="117"/>
      <c r="O6" s="118"/>
    </row>
    <row r="7" spans="1:15" x14ac:dyDescent="0.25">
      <c r="A7" s="61"/>
      <c r="B7" s="5" t="s">
        <v>22</v>
      </c>
      <c r="C7" s="3" t="s">
        <v>11</v>
      </c>
      <c r="D7" s="15">
        <v>159275.6</v>
      </c>
      <c r="E7" s="6">
        <v>0.23</v>
      </c>
      <c r="F7" s="15">
        <f>D7*E7</f>
        <v>36633.388000000006</v>
      </c>
      <c r="G7" s="76">
        <f>F7+D7</f>
        <v>195908.98800000001</v>
      </c>
      <c r="H7" s="90"/>
      <c r="I7" s="85">
        <v>0.23</v>
      </c>
      <c r="J7" s="83"/>
      <c r="K7" s="76"/>
      <c r="L7" s="107"/>
      <c r="M7" s="5"/>
      <c r="N7" s="5"/>
      <c r="O7" s="106"/>
    </row>
    <row r="8" spans="1:15" ht="16.5" customHeight="1" x14ac:dyDescent="0.25">
      <c r="A8" s="61"/>
      <c r="B8" s="5" t="s">
        <v>23</v>
      </c>
      <c r="C8" s="3" t="s">
        <v>3</v>
      </c>
      <c r="D8" s="15">
        <v>8073.19</v>
      </c>
      <c r="E8" s="6">
        <v>0.08</v>
      </c>
      <c r="F8" s="15">
        <f t="shared" ref="F8:F19" si="0">D8*E8</f>
        <v>645.85519999999997</v>
      </c>
      <c r="G8" s="76">
        <f t="shared" ref="G8:G19" si="1">F8+D8</f>
        <v>8719.0452000000005</v>
      </c>
      <c r="H8" s="90"/>
      <c r="I8" s="85">
        <v>0.08</v>
      </c>
      <c r="J8" s="83"/>
      <c r="K8" s="76"/>
      <c r="L8" s="107"/>
      <c r="M8" s="5"/>
      <c r="N8" s="5"/>
      <c r="O8" s="106"/>
    </row>
    <row r="9" spans="1:15" x14ac:dyDescent="0.25">
      <c r="A9" s="61"/>
      <c r="B9" s="5" t="s">
        <v>24</v>
      </c>
      <c r="C9" s="3" t="s">
        <v>12</v>
      </c>
      <c r="D9" s="15">
        <v>44854.62</v>
      </c>
      <c r="E9" s="6">
        <v>0.08</v>
      </c>
      <c r="F9" s="15">
        <f t="shared" si="0"/>
        <v>3588.3696000000004</v>
      </c>
      <c r="G9" s="76">
        <f t="shared" si="1"/>
        <v>48442.989600000001</v>
      </c>
      <c r="H9" s="90"/>
      <c r="I9" s="85">
        <v>0.08</v>
      </c>
      <c r="J9" s="83"/>
      <c r="K9" s="76"/>
      <c r="L9" s="107"/>
      <c r="M9" s="5"/>
      <c r="N9" s="5"/>
      <c r="O9" s="106"/>
    </row>
    <row r="10" spans="1:15" x14ac:dyDescent="0.25">
      <c r="A10" s="61"/>
      <c r="B10" s="5" t="s">
        <v>25</v>
      </c>
      <c r="C10" s="3" t="s">
        <v>13</v>
      </c>
      <c r="D10" s="15">
        <v>13633.38</v>
      </c>
      <c r="E10" s="6">
        <v>0.08</v>
      </c>
      <c r="F10" s="15">
        <f t="shared" si="0"/>
        <v>1090.6704</v>
      </c>
      <c r="G10" s="76">
        <f t="shared" si="1"/>
        <v>14724.0504</v>
      </c>
      <c r="H10" s="90"/>
      <c r="I10" s="85">
        <v>0.08</v>
      </c>
      <c r="J10" s="83"/>
      <c r="K10" s="76"/>
      <c r="L10" s="107"/>
      <c r="M10" s="5"/>
      <c r="N10" s="5"/>
      <c r="O10" s="106"/>
    </row>
    <row r="11" spans="1:15" x14ac:dyDescent="0.25">
      <c r="A11" s="61"/>
      <c r="B11" s="5" t="s">
        <v>26</v>
      </c>
      <c r="C11" s="4" t="s">
        <v>14</v>
      </c>
      <c r="D11" s="15">
        <v>245963.25</v>
      </c>
      <c r="E11" s="6">
        <v>0.08</v>
      </c>
      <c r="F11" s="15">
        <f t="shared" si="0"/>
        <v>19677.060000000001</v>
      </c>
      <c r="G11" s="76">
        <f t="shared" si="1"/>
        <v>265640.31</v>
      </c>
      <c r="H11" s="90"/>
      <c r="I11" s="85">
        <v>0.08</v>
      </c>
      <c r="J11" s="83"/>
      <c r="K11" s="76"/>
      <c r="L11" s="107"/>
      <c r="M11" s="5"/>
      <c r="N11" s="5"/>
      <c r="O11" s="106"/>
    </row>
    <row r="12" spans="1:15" x14ac:dyDescent="0.25">
      <c r="A12" s="61"/>
      <c r="B12" s="5" t="s">
        <v>29</v>
      </c>
      <c r="C12" s="3" t="s">
        <v>15</v>
      </c>
      <c r="D12" s="15">
        <v>182156</v>
      </c>
      <c r="E12" s="6">
        <v>0.08</v>
      </c>
      <c r="F12" s="15">
        <f t="shared" si="0"/>
        <v>14572.48</v>
      </c>
      <c r="G12" s="76">
        <f t="shared" si="1"/>
        <v>196728.48</v>
      </c>
      <c r="H12" s="90"/>
      <c r="I12" s="85">
        <v>0.08</v>
      </c>
      <c r="J12" s="83"/>
      <c r="K12" s="76"/>
      <c r="L12" s="107"/>
      <c r="M12" s="5"/>
      <c r="N12" s="5"/>
      <c r="O12" s="106"/>
    </row>
    <row r="13" spans="1:15" x14ac:dyDescent="0.25">
      <c r="A13" s="61"/>
      <c r="B13" s="5" t="s">
        <v>30</v>
      </c>
      <c r="C13" s="4" t="s">
        <v>16</v>
      </c>
      <c r="D13" s="15">
        <v>109295.03</v>
      </c>
      <c r="E13" s="6">
        <v>0.08</v>
      </c>
      <c r="F13" s="15">
        <f t="shared" si="0"/>
        <v>8743.6023999999998</v>
      </c>
      <c r="G13" s="76">
        <f t="shared" si="1"/>
        <v>118038.6324</v>
      </c>
      <c r="H13" s="90"/>
      <c r="I13" s="85">
        <v>0.08</v>
      </c>
      <c r="J13" s="83"/>
      <c r="K13" s="76"/>
      <c r="L13" s="107"/>
      <c r="M13" s="5"/>
      <c r="N13" s="5"/>
      <c r="O13" s="106"/>
    </row>
    <row r="14" spans="1:15" x14ac:dyDescent="0.25">
      <c r="A14" s="61"/>
      <c r="B14" s="5" t="s">
        <v>28</v>
      </c>
      <c r="C14" s="3" t="s">
        <v>17</v>
      </c>
      <c r="D14" s="15">
        <v>429903.91</v>
      </c>
      <c r="E14" s="6">
        <v>0.08</v>
      </c>
      <c r="F14" s="15">
        <f t="shared" si="0"/>
        <v>34392.3128</v>
      </c>
      <c r="G14" s="76">
        <f t="shared" si="1"/>
        <v>464296.22279999999</v>
      </c>
      <c r="H14" s="90"/>
      <c r="I14" s="85">
        <v>0.08</v>
      </c>
      <c r="J14" s="83"/>
      <c r="K14" s="76"/>
      <c r="L14" s="107"/>
      <c r="M14" s="5"/>
      <c r="N14" s="5"/>
      <c r="O14" s="106"/>
    </row>
    <row r="15" spans="1:15" x14ac:dyDescent="0.25">
      <c r="A15" s="61"/>
      <c r="B15" s="5" t="s">
        <v>31</v>
      </c>
      <c r="C15" s="4" t="s">
        <v>18</v>
      </c>
      <c r="D15" s="15">
        <v>56551.09</v>
      </c>
      <c r="E15" s="6">
        <v>0.08</v>
      </c>
      <c r="F15" s="15">
        <f t="shared" si="0"/>
        <v>4524.0871999999999</v>
      </c>
      <c r="G15" s="76">
        <f t="shared" si="1"/>
        <v>61075.177199999998</v>
      </c>
      <c r="H15" s="90"/>
      <c r="I15" s="85">
        <v>0.08</v>
      </c>
      <c r="J15" s="83"/>
      <c r="K15" s="76"/>
      <c r="L15" s="107"/>
      <c r="M15" s="5"/>
      <c r="N15" s="5"/>
      <c r="O15" s="106"/>
    </row>
    <row r="16" spans="1:15" ht="15.75" customHeight="1" x14ac:dyDescent="0.25">
      <c r="A16" s="61"/>
      <c r="B16" s="5" t="s">
        <v>32</v>
      </c>
      <c r="C16" s="30" t="s">
        <v>6</v>
      </c>
      <c r="D16" s="15">
        <v>129022.5</v>
      </c>
      <c r="E16" s="6">
        <v>0.08</v>
      </c>
      <c r="F16" s="15">
        <f t="shared" si="0"/>
        <v>10321.800000000001</v>
      </c>
      <c r="G16" s="76">
        <f t="shared" si="1"/>
        <v>139344.29999999999</v>
      </c>
      <c r="H16" s="90"/>
      <c r="I16" s="85">
        <v>0.08</v>
      </c>
      <c r="J16" s="83"/>
      <c r="K16" s="76"/>
      <c r="L16" s="107"/>
      <c r="M16" s="5"/>
      <c r="N16" s="5"/>
      <c r="O16" s="106"/>
    </row>
    <row r="17" spans="1:15" ht="15.75" customHeight="1" x14ac:dyDescent="0.25">
      <c r="A17" s="61"/>
      <c r="B17" s="5" t="s">
        <v>33</v>
      </c>
      <c r="C17" s="30" t="s">
        <v>20</v>
      </c>
      <c r="D17" s="15">
        <v>140956.97</v>
      </c>
      <c r="E17" s="6">
        <v>0.08</v>
      </c>
      <c r="F17" s="15">
        <f t="shared" si="0"/>
        <v>11276.5576</v>
      </c>
      <c r="G17" s="76">
        <f t="shared" si="1"/>
        <v>152233.5276</v>
      </c>
      <c r="H17" s="90"/>
      <c r="I17" s="85">
        <v>0.08</v>
      </c>
      <c r="J17" s="83"/>
      <c r="K17" s="76"/>
      <c r="L17" s="107"/>
      <c r="M17" s="5"/>
      <c r="N17" s="5"/>
      <c r="O17" s="106"/>
    </row>
    <row r="18" spans="1:15" ht="15.75" customHeight="1" x14ac:dyDescent="0.25">
      <c r="A18" s="61"/>
      <c r="B18" s="5" t="s">
        <v>34</v>
      </c>
      <c r="C18" s="30" t="s">
        <v>19</v>
      </c>
      <c r="D18" s="15">
        <v>88390.25</v>
      </c>
      <c r="E18" s="6">
        <v>0.08</v>
      </c>
      <c r="F18" s="15">
        <f t="shared" si="0"/>
        <v>7071.22</v>
      </c>
      <c r="G18" s="76">
        <f t="shared" si="1"/>
        <v>95461.47</v>
      </c>
      <c r="H18" s="90"/>
      <c r="I18" s="85">
        <v>0.08</v>
      </c>
      <c r="J18" s="83"/>
      <c r="K18" s="76"/>
      <c r="L18" s="107"/>
      <c r="M18" s="5"/>
      <c r="N18" s="5"/>
      <c r="O18" s="106"/>
    </row>
    <row r="19" spans="1:15" ht="15.75" customHeight="1" x14ac:dyDescent="0.25">
      <c r="A19" s="61"/>
      <c r="B19" s="5" t="s">
        <v>35</v>
      </c>
      <c r="C19" s="30" t="s">
        <v>21</v>
      </c>
      <c r="D19" s="15">
        <v>543072.26</v>
      </c>
      <c r="E19" s="6">
        <v>0.08</v>
      </c>
      <c r="F19" s="15">
        <f t="shared" si="0"/>
        <v>43445.7808</v>
      </c>
      <c r="G19" s="76">
        <f t="shared" si="1"/>
        <v>586518.04079999996</v>
      </c>
      <c r="H19" s="90"/>
      <c r="I19" s="85">
        <v>0.08</v>
      </c>
      <c r="J19" s="83"/>
      <c r="K19" s="76"/>
      <c r="L19" s="107"/>
      <c r="M19" s="5"/>
      <c r="N19" s="5"/>
      <c r="O19" s="106"/>
    </row>
    <row r="20" spans="1:15" x14ac:dyDescent="0.25">
      <c r="A20" s="60"/>
      <c r="B20" s="46" t="s">
        <v>27</v>
      </c>
      <c r="C20" s="47"/>
      <c r="D20" s="14">
        <f>D21+D22+D23+D24+D25+D26+D27</f>
        <v>740350.55</v>
      </c>
      <c r="E20" s="14"/>
      <c r="F20" s="14">
        <f t="shared" ref="F20:G20" si="2">F21+F22+F23+F24+F25+F26+F27</f>
        <v>112064.9215</v>
      </c>
      <c r="G20" s="75">
        <f t="shared" si="2"/>
        <v>852415.4715000001</v>
      </c>
      <c r="H20" s="96"/>
      <c r="I20" s="97"/>
      <c r="J20" s="97"/>
      <c r="K20" s="97"/>
      <c r="L20" s="116"/>
      <c r="M20" s="117"/>
      <c r="N20" s="117"/>
      <c r="O20" s="118"/>
    </row>
    <row r="21" spans="1:15" x14ac:dyDescent="0.25">
      <c r="A21" s="61"/>
      <c r="B21" s="40" t="s">
        <v>22</v>
      </c>
      <c r="C21" s="17" t="s">
        <v>36</v>
      </c>
      <c r="D21" s="33">
        <v>302383.33</v>
      </c>
      <c r="E21" s="34">
        <v>0.23</v>
      </c>
      <c r="F21" s="33">
        <f>D21*E21</f>
        <v>69548.165900000007</v>
      </c>
      <c r="G21" s="77">
        <f>F21+D21</f>
        <v>371931.49590000004</v>
      </c>
      <c r="H21" s="90"/>
      <c r="I21" s="85">
        <v>0.23</v>
      </c>
      <c r="J21" s="83"/>
      <c r="K21" s="76"/>
      <c r="L21" s="107"/>
      <c r="M21" s="5"/>
      <c r="N21" s="5"/>
      <c r="O21" s="106"/>
    </row>
    <row r="22" spans="1:15" x14ac:dyDescent="0.25">
      <c r="A22" s="61"/>
      <c r="B22" s="40" t="s">
        <v>23</v>
      </c>
      <c r="C22" s="17" t="s">
        <v>37</v>
      </c>
      <c r="D22" s="33">
        <v>30083.34</v>
      </c>
      <c r="E22" s="34">
        <v>0.23</v>
      </c>
      <c r="F22" s="33">
        <f>D22*E22</f>
        <v>6919.1682000000001</v>
      </c>
      <c r="G22" s="77">
        <f>F22+D22</f>
        <v>37002.508199999997</v>
      </c>
      <c r="H22" s="90"/>
      <c r="I22" s="85">
        <v>0.23</v>
      </c>
      <c r="J22" s="83"/>
      <c r="K22" s="76"/>
      <c r="L22" s="107"/>
      <c r="M22" s="5"/>
      <c r="N22" s="5"/>
      <c r="O22" s="106"/>
    </row>
    <row r="23" spans="1:15" x14ac:dyDescent="0.25">
      <c r="A23" s="61"/>
      <c r="B23" s="40" t="s">
        <v>24</v>
      </c>
      <c r="C23" s="17" t="s">
        <v>38</v>
      </c>
      <c r="D23" s="33">
        <v>16470.330000000002</v>
      </c>
      <c r="E23" s="34">
        <v>0.23</v>
      </c>
      <c r="F23" s="33">
        <f t="shared" ref="F23:F27" si="3">D23*E23</f>
        <v>3788.1759000000006</v>
      </c>
      <c r="G23" s="77">
        <f t="shared" ref="G23:G27" si="4">F23+D23</f>
        <v>20258.505900000004</v>
      </c>
      <c r="H23" s="90"/>
      <c r="I23" s="85">
        <v>0.23</v>
      </c>
      <c r="J23" s="83"/>
      <c r="K23" s="76"/>
      <c r="L23" s="107"/>
      <c r="M23" s="5"/>
      <c r="N23" s="5"/>
      <c r="O23" s="106"/>
    </row>
    <row r="24" spans="1:15" x14ac:dyDescent="0.25">
      <c r="A24" s="61"/>
      <c r="B24" s="40" t="s">
        <v>25</v>
      </c>
      <c r="C24" s="17" t="s">
        <v>39</v>
      </c>
      <c r="D24" s="33">
        <v>3308.85</v>
      </c>
      <c r="E24" s="34">
        <v>0.23</v>
      </c>
      <c r="F24" s="33">
        <f t="shared" si="3"/>
        <v>761.03549999999996</v>
      </c>
      <c r="G24" s="77">
        <f t="shared" si="4"/>
        <v>4069.8854999999999</v>
      </c>
      <c r="H24" s="90"/>
      <c r="I24" s="85">
        <v>0.23</v>
      </c>
      <c r="J24" s="83"/>
      <c r="K24" s="76"/>
      <c r="L24" s="107"/>
      <c r="M24" s="5"/>
      <c r="N24" s="5"/>
      <c r="O24" s="106"/>
    </row>
    <row r="25" spans="1:15" x14ac:dyDescent="0.25">
      <c r="A25" s="61"/>
      <c r="B25" s="40" t="s">
        <v>26</v>
      </c>
      <c r="C25" s="17" t="s">
        <v>40</v>
      </c>
      <c r="D25" s="33">
        <v>180278.97</v>
      </c>
      <c r="E25" s="34">
        <v>0.08</v>
      </c>
      <c r="F25" s="33">
        <f t="shared" si="3"/>
        <v>14422.3176</v>
      </c>
      <c r="G25" s="77">
        <f t="shared" si="4"/>
        <v>194701.28760000001</v>
      </c>
      <c r="H25" s="90"/>
      <c r="I25" s="85">
        <v>0.08</v>
      </c>
      <c r="J25" s="83"/>
      <c r="K25" s="76"/>
      <c r="L25" s="107"/>
      <c r="M25" s="5"/>
      <c r="N25" s="5"/>
      <c r="O25" s="106"/>
    </row>
    <row r="26" spans="1:15" x14ac:dyDescent="0.25">
      <c r="A26" s="61"/>
      <c r="B26" s="40" t="s">
        <v>29</v>
      </c>
      <c r="C26" s="17" t="s">
        <v>41</v>
      </c>
      <c r="D26" s="33">
        <v>158373.54</v>
      </c>
      <c r="E26" s="34">
        <v>0.08</v>
      </c>
      <c r="F26" s="33">
        <f t="shared" si="3"/>
        <v>12669.8832</v>
      </c>
      <c r="G26" s="77">
        <f t="shared" si="4"/>
        <v>171043.42320000002</v>
      </c>
      <c r="H26" s="90"/>
      <c r="I26" s="85">
        <v>0.08</v>
      </c>
      <c r="J26" s="83"/>
      <c r="K26" s="76"/>
      <c r="L26" s="107"/>
      <c r="M26" s="5"/>
      <c r="N26" s="5"/>
      <c r="O26" s="106"/>
    </row>
    <row r="27" spans="1:15" x14ac:dyDescent="0.25">
      <c r="A27" s="61"/>
      <c r="B27" s="40" t="s">
        <v>30</v>
      </c>
      <c r="C27" s="31" t="s">
        <v>42</v>
      </c>
      <c r="D27" s="33">
        <v>49452.19</v>
      </c>
      <c r="E27" s="34">
        <v>0.08</v>
      </c>
      <c r="F27" s="33">
        <f t="shared" si="3"/>
        <v>3956.1752000000001</v>
      </c>
      <c r="G27" s="77">
        <f t="shared" si="4"/>
        <v>53408.3652</v>
      </c>
      <c r="H27" s="90"/>
      <c r="I27" s="85">
        <v>0.08</v>
      </c>
      <c r="J27" s="83"/>
      <c r="K27" s="76"/>
      <c r="L27" s="107"/>
      <c r="M27" s="5"/>
      <c r="N27" s="5"/>
      <c r="O27" s="106"/>
    </row>
    <row r="28" spans="1:15" s="19" customFormat="1" x14ac:dyDescent="0.25">
      <c r="A28" s="62"/>
      <c r="B28" s="48" t="s">
        <v>52</v>
      </c>
      <c r="C28" s="49"/>
      <c r="D28" s="37">
        <f>D29+D30</f>
        <v>321285.67</v>
      </c>
      <c r="E28" s="38">
        <v>0.08</v>
      </c>
      <c r="F28" s="39">
        <f>F29+F30</f>
        <v>31890.184099999999</v>
      </c>
      <c r="G28" s="78">
        <f t="shared" ref="G28:G33" si="5">F28+D28</f>
        <v>353175.8541</v>
      </c>
      <c r="H28" s="98"/>
      <c r="I28" s="99"/>
      <c r="J28" s="99"/>
      <c r="K28" s="100"/>
      <c r="L28" s="116"/>
      <c r="M28" s="117"/>
      <c r="N28" s="117"/>
      <c r="O28" s="118"/>
    </row>
    <row r="29" spans="1:15" s="19" customFormat="1" x14ac:dyDescent="0.25">
      <c r="A29" s="62"/>
      <c r="B29" s="40" t="s">
        <v>22</v>
      </c>
      <c r="C29" s="67" t="s">
        <v>54</v>
      </c>
      <c r="D29" s="68">
        <v>41248.870000000003</v>
      </c>
      <c r="E29" s="69">
        <v>0.23</v>
      </c>
      <c r="F29" s="70">
        <f>E29*D29</f>
        <v>9487.2401000000009</v>
      </c>
      <c r="G29" s="79">
        <f t="shared" si="5"/>
        <v>50736.110100000005</v>
      </c>
      <c r="H29" s="92"/>
      <c r="I29" s="86">
        <v>0.23</v>
      </c>
      <c r="J29" s="84"/>
      <c r="K29" s="101"/>
      <c r="L29" s="108"/>
      <c r="M29" s="103"/>
      <c r="N29" s="103"/>
      <c r="O29" s="109"/>
    </row>
    <row r="30" spans="1:15" s="19" customFormat="1" ht="16.5" thickBot="1" x14ac:dyDescent="0.3">
      <c r="A30" s="125"/>
      <c r="B30" s="126" t="s">
        <v>23</v>
      </c>
      <c r="C30" s="127" t="s">
        <v>53</v>
      </c>
      <c r="D30" s="128">
        <f>82850.79+165068.91+4390.99+16841.78+10884.33</f>
        <v>280036.8</v>
      </c>
      <c r="E30" s="129">
        <v>0.08</v>
      </c>
      <c r="F30" s="130">
        <f>E30*D30</f>
        <v>22402.944</v>
      </c>
      <c r="G30" s="131">
        <f t="shared" si="5"/>
        <v>302439.74400000001</v>
      </c>
      <c r="H30" s="93"/>
      <c r="I30" s="94">
        <v>0.08</v>
      </c>
      <c r="J30" s="95"/>
      <c r="K30" s="102"/>
      <c r="L30" s="110"/>
      <c r="M30" s="111"/>
      <c r="N30" s="111"/>
      <c r="O30" s="112"/>
    </row>
    <row r="31" spans="1:15" s="19" customFormat="1" hidden="1" x14ac:dyDescent="0.25">
      <c r="A31" s="119" t="s">
        <v>7</v>
      </c>
      <c r="B31" s="161" t="s">
        <v>44</v>
      </c>
      <c r="C31" s="162"/>
      <c r="D31" s="120">
        <v>4928</v>
      </c>
      <c r="E31" s="121">
        <v>0.23</v>
      </c>
      <c r="F31" s="120">
        <f>E31*D31</f>
        <v>1133.44</v>
      </c>
      <c r="G31" s="122">
        <f t="shared" si="5"/>
        <v>6061.4400000000005</v>
      </c>
      <c r="H31" s="88"/>
      <c r="I31" s="89"/>
      <c r="J31" s="88"/>
      <c r="K31" s="88"/>
    </row>
    <row r="32" spans="1:15" s="19" customFormat="1" hidden="1" x14ac:dyDescent="0.25">
      <c r="A32" s="20" t="s">
        <v>8</v>
      </c>
      <c r="B32" s="32" t="s">
        <v>46</v>
      </c>
      <c r="C32" s="41"/>
      <c r="D32" s="18">
        <f>3%*D5</f>
        <v>96383.528099999981</v>
      </c>
      <c r="E32" s="35">
        <v>0.08</v>
      </c>
      <c r="F32" s="18">
        <f>D32*E32</f>
        <v>7710.6822479999983</v>
      </c>
      <c r="G32" s="80">
        <f t="shared" si="5"/>
        <v>104094.21034799998</v>
      </c>
      <c r="H32" s="84"/>
      <c r="I32" s="86"/>
      <c r="J32" s="84"/>
      <c r="K32" s="84"/>
    </row>
    <row r="33" spans="1:11" s="19" customFormat="1" ht="16.5" hidden="1" thickBot="1" x14ac:dyDescent="0.3">
      <c r="A33" s="64" t="s">
        <v>9</v>
      </c>
      <c r="B33" s="163" t="s">
        <v>51</v>
      </c>
      <c r="C33" s="164"/>
      <c r="D33" s="65">
        <f>(D32+D5)*2.5%</f>
        <v>82729.194952499995</v>
      </c>
      <c r="E33" s="66">
        <v>0.23</v>
      </c>
      <c r="F33" s="65">
        <f>E33*D33</f>
        <v>19027.714839075001</v>
      </c>
      <c r="G33" s="81">
        <f t="shared" si="5"/>
        <v>101756.90979157499</v>
      </c>
      <c r="H33" s="84"/>
      <c r="I33" s="86"/>
      <c r="J33" s="84"/>
      <c r="K33" s="84"/>
    </row>
    <row r="34" spans="1:11" ht="18.75" hidden="1" customHeight="1" thickBot="1" x14ac:dyDescent="0.3">
      <c r="A34" s="56"/>
      <c r="B34" s="57" t="s">
        <v>10</v>
      </c>
      <c r="C34" s="58"/>
      <c r="D34" s="59"/>
      <c r="E34" s="59"/>
      <c r="F34" s="59"/>
      <c r="G34" s="82">
        <f>G33+G32+G31+G5+G4+G3</f>
        <v>4233787.6297395751</v>
      </c>
      <c r="H34" s="83"/>
      <c r="I34" s="85"/>
      <c r="J34" s="83"/>
      <c r="K34" s="83"/>
    </row>
    <row r="35" spans="1:11" hidden="1" x14ac:dyDescent="0.25">
      <c r="B35" s="135"/>
      <c r="C35" s="135"/>
      <c r="D35" s="22"/>
    </row>
    <row r="36" spans="1:11" ht="16.5" hidden="1" thickBot="1" x14ac:dyDescent="0.3">
      <c r="C36" s="9"/>
      <c r="F36" s="16"/>
      <c r="G36" s="16"/>
    </row>
    <row r="37" spans="1:11" hidden="1" x14ac:dyDescent="0.25">
      <c r="C37" s="25" t="s">
        <v>50</v>
      </c>
      <c r="D37" s="54">
        <f>39.39+39.39+39.39+60.51+38.98+38.98+38.98+59.51+59.51+38.98+38.98+38.98+59.51+59.51</f>
        <v>650.6</v>
      </c>
    </row>
    <row r="38" spans="1:11" ht="16.5" hidden="1" thickBot="1" x14ac:dyDescent="0.3">
      <c r="C38" s="52" t="s">
        <v>47</v>
      </c>
      <c r="D38" s="55">
        <f>G34/D37</f>
        <v>6507.5124957571088</v>
      </c>
    </row>
    <row r="39" spans="1:11" hidden="1" x14ac:dyDescent="0.25">
      <c r="C39" s="53" t="s">
        <v>49</v>
      </c>
      <c r="D39" s="63">
        <v>807.26</v>
      </c>
    </row>
    <row r="40" spans="1:11" ht="16.5" hidden="1" thickBot="1" x14ac:dyDescent="0.3">
      <c r="C40" s="7" t="s">
        <v>48</v>
      </c>
      <c r="D40" s="12">
        <f>G34/D39</f>
        <v>5244.6394343081229</v>
      </c>
    </row>
    <row r="42" spans="1:11" x14ac:dyDescent="0.25">
      <c r="C42" s="21" t="s">
        <v>57</v>
      </c>
      <c r="D42" s="16"/>
      <c r="E42" s="21"/>
      <c r="F42" s="16"/>
      <c r="G42" s="16"/>
      <c r="H42" s="16"/>
    </row>
    <row r="43" spans="1:11" x14ac:dyDescent="0.25">
      <c r="C43" s="21" t="s">
        <v>59</v>
      </c>
      <c r="D43" s="16"/>
      <c r="E43" s="21"/>
      <c r="F43" s="16"/>
      <c r="G43" s="16"/>
      <c r="H43" s="16"/>
    </row>
    <row r="44" spans="1:11" x14ac:dyDescent="0.25">
      <c r="C44" s="23"/>
      <c r="D44" s="24"/>
      <c r="F44" s="24"/>
    </row>
    <row r="47" spans="1:11" x14ac:dyDescent="0.25">
      <c r="F47" s="27"/>
    </row>
    <row r="48" spans="1:11" x14ac:dyDescent="0.25">
      <c r="C48" s="26"/>
    </row>
    <row r="49" spans="3:6" x14ac:dyDescent="0.25">
      <c r="C49" s="21"/>
      <c r="D49" s="16"/>
      <c r="E49" s="21"/>
      <c r="F49" s="16"/>
    </row>
  </sheetData>
  <mergeCells count="13">
    <mergeCell ref="A1:K1"/>
    <mergeCell ref="B35:C35"/>
    <mergeCell ref="B2:C2"/>
    <mergeCell ref="E2:F2"/>
    <mergeCell ref="B6:C6"/>
    <mergeCell ref="B31:C31"/>
    <mergeCell ref="B33:C33"/>
    <mergeCell ref="B5:C5"/>
    <mergeCell ref="M4:N4"/>
    <mergeCell ref="H2:K3"/>
    <mergeCell ref="L2:O3"/>
    <mergeCell ref="I4:J4"/>
    <mergeCell ref="A3:C4"/>
  </mergeCells>
  <pageMargins left="0" right="0" top="0.59055118110236227" bottom="0.19685039370078741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aktualny harmonogram</vt:lpstr>
      <vt:lpstr>'aktualny harmonogram'!Obszar_wydruku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2024-09-10T11:55:46Z</dcterms:modified>
</cp:coreProperties>
</file>