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W:\dz\zs\!!REMONTY\2024 - !OGŁOSZONE\!DWbez numeru - Remont dawnej 374 Jawor, ul. Kuziennicza\"/>
    </mc:Choice>
  </mc:AlternateContent>
  <xr:revisionPtr revIDLastSave="0" documentId="13_ncr:1_{052C96CA-4BBA-466B-ADD5-96FC7A27D935}" xr6:coauthVersionLast="47" xr6:coauthVersionMax="47" xr10:uidLastSave="{00000000-0000-0000-0000-000000000000}"/>
  <bookViews>
    <workbookView xWindow="28680" yWindow="-120" windowWidth="38640" windowHeight="21120" xr2:uid="{00000000-000D-0000-FFFF-FFFF00000000}"/>
  </bookViews>
  <sheets>
    <sheet name="DW 396" sheetId="2" r:id="rId1"/>
    <sheet name="Przedmiar" sheetId="3" r:id="rId2"/>
  </sheets>
  <definedNames>
    <definedName name="_xlnm.Print_Area" localSheetId="0">'DW 396'!$A$1:$G$65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9" i="2" l="1"/>
  <c r="A20" i="2" s="1"/>
  <c r="A21" i="2" s="1"/>
  <c r="A22" i="2" s="1"/>
  <c r="A24" i="2" s="1"/>
  <c r="A25" i="2" s="1"/>
  <c r="A26" i="2" s="1"/>
  <c r="A27" i="2" s="1"/>
  <c r="A28" i="2" s="1"/>
  <c r="E120" i="3"/>
  <c r="E128" i="3"/>
  <c r="E99" i="3"/>
  <c r="E102" i="3"/>
  <c r="G102" i="3" s="1"/>
  <c r="E98" i="3"/>
  <c r="G115" i="3"/>
  <c r="G114" i="3"/>
  <c r="G113" i="3"/>
  <c r="G112" i="3"/>
  <c r="G111" i="3"/>
  <c r="G110" i="3"/>
  <c r="G109" i="3"/>
  <c r="F108" i="3"/>
  <c r="G108" i="3" s="1"/>
  <c r="G107" i="3"/>
  <c r="G106" i="3"/>
  <c r="G105" i="3"/>
  <c r="G104" i="3"/>
  <c r="G103" i="3"/>
  <c r="F102" i="3"/>
  <c r="G101" i="3"/>
  <c r="F100" i="3"/>
  <c r="G100" i="3" s="1"/>
  <c r="G99" i="3"/>
  <c r="F98" i="3"/>
  <c r="A98" i="3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G97" i="3"/>
  <c r="E74" i="3"/>
  <c r="E86" i="3"/>
  <c r="E94" i="3"/>
  <c r="E50" i="3"/>
  <c r="E51" i="3"/>
  <c r="E60" i="3"/>
  <c r="E54" i="3"/>
  <c r="E67" i="3"/>
  <c r="G67" i="3" s="1"/>
  <c r="E59" i="3"/>
  <c r="E57" i="3"/>
  <c r="E58" i="3"/>
  <c r="E66" i="3"/>
  <c r="G66" i="3" s="1"/>
  <c r="E52" i="3"/>
  <c r="E49" i="3"/>
  <c r="E17" i="3"/>
  <c r="G98" i="3" l="1"/>
  <c r="A29" i="2"/>
  <c r="A30" i="2" s="1"/>
  <c r="A31" i="2" s="1"/>
  <c r="G116" i="3"/>
  <c r="J10" i="3"/>
  <c r="P1" i="3"/>
  <c r="J4" i="3"/>
  <c r="J6" i="3"/>
  <c r="K6" i="3" s="1"/>
  <c r="G64" i="3"/>
  <c r="G63" i="3"/>
  <c r="G62" i="3"/>
  <c r="G61" i="3"/>
  <c r="F60" i="3"/>
  <c r="G60" i="3" s="1"/>
  <c r="G59" i="3"/>
  <c r="G58" i="3"/>
  <c r="G57" i="3"/>
  <c r="G56" i="3"/>
  <c r="G55" i="3"/>
  <c r="F54" i="3"/>
  <c r="G54" i="3"/>
  <c r="G53" i="3"/>
  <c r="F52" i="3"/>
  <c r="G52" i="3" s="1"/>
  <c r="G51" i="3"/>
  <c r="F50" i="3"/>
  <c r="A50" i="3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G49" i="3"/>
  <c r="F26" i="3"/>
  <c r="A33" i="2" l="1"/>
  <c r="E26" i="3"/>
  <c r="G50" i="3"/>
  <c r="E44" i="3"/>
  <c r="E81" i="3"/>
  <c r="G65" i="3"/>
  <c r="G68" i="3" l="1"/>
  <c r="A34" i="2"/>
  <c r="A36" i="2" s="1"/>
  <c r="A37" i="2" l="1"/>
  <c r="A38" i="2" s="1"/>
  <c r="A39" i="2" s="1"/>
  <c r="A41" i="2" s="1"/>
  <c r="A42" i="2" s="1"/>
  <c r="A43" i="2" s="1"/>
  <c r="A46" i="2" s="1"/>
  <c r="A47" i="2" l="1"/>
  <c r="A48" i="2" s="1"/>
  <c r="A49" i="2" s="1"/>
  <c r="A50" i="2" s="1"/>
  <c r="A51" i="2" s="1"/>
  <c r="A53" i="2" s="1"/>
  <c r="A54" i="2" l="1"/>
  <c r="A56" i="2" s="1"/>
  <c r="A58" i="2" s="1"/>
  <c r="A60" i="2" s="1"/>
  <c r="A62" i="2" s="1"/>
  <c r="A55" i="2"/>
  <c r="A57" i="2" s="1"/>
  <c r="A59" i="2" s="1"/>
  <c r="A61" i="2" s="1"/>
</calcChain>
</file>

<file path=xl/sharedStrings.xml><?xml version="1.0" encoding="utf-8"?>
<sst xmlns="http://schemas.openxmlformats.org/spreadsheetml/2006/main" count="339" uniqueCount="174">
  <si>
    <t>KOSZTORYS OFERTOWY</t>
  </si>
  <si>
    <t>Lp.</t>
  </si>
  <si>
    <t>Podstawa wyceny</t>
  </si>
  <si>
    <t>Opis</t>
  </si>
  <si>
    <t>Jedn. miary</t>
  </si>
  <si>
    <t>Ilość</t>
  </si>
  <si>
    <t>Cena</t>
  </si>
  <si>
    <t>zł</t>
  </si>
  <si>
    <t>Wartość</t>
  </si>
  <si>
    <t>(5 x 6)</t>
  </si>
  <si>
    <t>m2</t>
  </si>
  <si>
    <t>Oznakowanie poziome grubowarstwowe</t>
  </si>
  <si>
    <t xml:space="preserve">D-04.03.01          </t>
  </si>
  <si>
    <t>Oczyszczenie i skropienie emulsją asf. 0,5 kg/m2</t>
  </si>
  <si>
    <t xml:space="preserve">D-05.03.05b        </t>
  </si>
  <si>
    <t xml:space="preserve">D-05.03.13a        </t>
  </si>
  <si>
    <t xml:space="preserve">D-06.03.02         </t>
  </si>
  <si>
    <t xml:space="preserve">D-05.03.11          </t>
  </si>
  <si>
    <t>Oczyszczenie i skropienie emulsją asf. 0,3 kg/m2</t>
  </si>
  <si>
    <t xml:space="preserve">D-07.01.01         </t>
  </si>
  <si>
    <t>Oczyszczenie i skropienie emulsją asf. 0,7 kg/m2</t>
  </si>
  <si>
    <t>Pobocza z frezowiny gr. 10 cm</t>
  </si>
  <si>
    <t>Chodniki</t>
  </si>
  <si>
    <t>Zjazdy</t>
  </si>
  <si>
    <t>Wykonanie podbudowy z kruszywa kamiennego stablizowanego mechanicznie 0/31,5 gr. 30 cm</t>
  </si>
  <si>
    <t>p</t>
  </si>
  <si>
    <t>pow.</t>
  </si>
  <si>
    <t>lp</t>
  </si>
  <si>
    <t>km</t>
  </si>
  <si>
    <t>str.</t>
  </si>
  <si>
    <t>dz. nr</t>
  </si>
  <si>
    <t>przepust</t>
  </si>
  <si>
    <t>nawierzchnia</t>
  </si>
  <si>
    <t>uwagi</t>
  </si>
  <si>
    <t xml:space="preserve">dł. </t>
  </si>
  <si>
    <t>śr.</t>
  </si>
  <si>
    <t xml:space="preserve">przepusty pod drogą </t>
  </si>
  <si>
    <t>l.p.</t>
  </si>
  <si>
    <t>dł.</t>
  </si>
  <si>
    <t>średnica</t>
  </si>
  <si>
    <t>bariery</t>
  </si>
  <si>
    <t xml:space="preserve">od </t>
  </si>
  <si>
    <t>do</t>
  </si>
  <si>
    <t>oznakowanie</t>
  </si>
  <si>
    <t>przelicznik</t>
  </si>
  <si>
    <t>przejście</t>
  </si>
  <si>
    <t>p-10</t>
  </si>
  <si>
    <t>ciągła</t>
  </si>
  <si>
    <t>p-4</t>
  </si>
  <si>
    <t>mb</t>
  </si>
  <si>
    <t>trójkąty</t>
  </si>
  <si>
    <t>P-13</t>
  </si>
  <si>
    <t>zatrzymania</t>
  </si>
  <si>
    <t>P-14</t>
  </si>
  <si>
    <t>szt.</t>
  </si>
  <si>
    <t>przejazd</t>
  </si>
  <si>
    <t>P-11</t>
  </si>
  <si>
    <t>przerywna 1 m</t>
  </si>
  <si>
    <t>P-1e</t>
  </si>
  <si>
    <t>przerywana 4-2</t>
  </si>
  <si>
    <t>P-6</t>
  </si>
  <si>
    <t>przerwyana 2-4</t>
  </si>
  <si>
    <t>P-1b</t>
  </si>
  <si>
    <t>wyłączona</t>
  </si>
  <si>
    <t xml:space="preserve">P-21 </t>
  </si>
  <si>
    <t>m2 bez obwiedni</t>
  </si>
  <si>
    <t>obwiednia</t>
  </si>
  <si>
    <t>przerwywana 2-2</t>
  </si>
  <si>
    <t>P-1c</t>
  </si>
  <si>
    <t>ciągła poj.</t>
  </si>
  <si>
    <t>P-2a</t>
  </si>
  <si>
    <t xml:space="preserve">strzałka </t>
  </si>
  <si>
    <t>P-9</t>
  </si>
  <si>
    <t>krawędziowa</t>
  </si>
  <si>
    <t>P-7c</t>
  </si>
  <si>
    <t>P-7d</t>
  </si>
  <si>
    <t>rowy</t>
  </si>
  <si>
    <t>od zakresu mostowego (62 m od studni) do początku skrzyżowania</t>
  </si>
  <si>
    <t>obręb skrzyżowania - ciąg główny</t>
  </si>
  <si>
    <t>od końca skrzyżowania do końca pasa włączania z Orlenu (bez pasa)</t>
  </si>
  <si>
    <t>od końca pasa włączania z Orlenu do ul. Żwirowej (2m za przejście dla pieszych)</t>
  </si>
  <si>
    <t>dł. Odcinka</t>
  </si>
  <si>
    <t>zjazdy/skrzyżowania</t>
  </si>
  <si>
    <t>na Żwirową</t>
  </si>
  <si>
    <t>połączenie z wyremontowaną</t>
  </si>
  <si>
    <t>do Euro-Posters</t>
  </si>
  <si>
    <t>betonowa</t>
  </si>
  <si>
    <t>do Kuźni Jawor</t>
  </si>
  <si>
    <t>Skrzyżowania</t>
  </si>
  <si>
    <t>Warstwa ścieralna z AC11S gr. 5 cm</t>
  </si>
  <si>
    <t>p i l</t>
  </si>
  <si>
    <t>bitumiczna</t>
  </si>
  <si>
    <t>Wykonanie azylu dla pieszych z elementów PVC 500x500</t>
  </si>
  <si>
    <t>Wykonanie oznakowania pionowego C-9 wraz z U-6a</t>
  </si>
  <si>
    <t>kpl</t>
  </si>
  <si>
    <t>do początku malowanki wyłączenia</t>
  </si>
  <si>
    <t>bez bocznych linii</t>
  </si>
  <si>
    <t>P-3b</t>
  </si>
  <si>
    <t>P-8b</t>
  </si>
  <si>
    <t>z oznakowaniem krawędziowym pasa do Orlenu</t>
  </si>
  <si>
    <t>P-3a</t>
  </si>
  <si>
    <t>ciągła z przerywaną długa 4-2</t>
  </si>
  <si>
    <t>ciągła z przerywaną krótka 1-1</t>
  </si>
  <si>
    <t>wloty podporządkowane skrzyżowania na trójkącie</t>
  </si>
  <si>
    <t>wloty skrzyżowania Wiejska</t>
  </si>
  <si>
    <t>Warstwa ścieralna z SMA11 KR3 - gr. 4 cm</t>
  </si>
  <si>
    <t>pobocza</t>
  </si>
  <si>
    <t>mostu</t>
  </si>
  <si>
    <t>skrzyżowania</t>
  </si>
  <si>
    <t>p, l</t>
  </si>
  <si>
    <t>parkingi</t>
  </si>
  <si>
    <t>z kruszywa</t>
  </si>
  <si>
    <t>l</t>
  </si>
  <si>
    <t>z frezowiny</t>
  </si>
  <si>
    <t>Odcinek od 1+283 do 2+058</t>
  </si>
  <si>
    <t>Skrzyżowanie w km 2+800</t>
  </si>
  <si>
    <t>Nawierzchnia</t>
  </si>
  <si>
    <t>Pobocza/rowy</t>
  </si>
  <si>
    <t>trójkąt</t>
  </si>
  <si>
    <t>rów przy żwirowej</t>
  </si>
  <si>
    <t>Elementy BRD i oznakowanie</t>
  </si>
  <si>
    <t>Wykonanie nawierzchni zjazdu z mieszanki kruszywa kamiennego stabilizowanego mechanicznie gr. 10 cm</t>
  </si>
  <si>
    <t>Oznakowanie poziome cienkowarstwowe</t>
  </si>
  <si>
    <t>chodniki</t>
  </si>
  <si>
    <t>Warstwa wiążąca z AC 16W KR3 - grubość po zagęszczeniu 6 cm</t>
  </si>
  <si>
    <t>Warstwa podbudowy zasadniczej z AC22P KR3 - grubość po zagęszczeniu 8 cm</t>
  </si>
  <si>
    <t>Wykonanie nawierzchni z kostki betonowej gr. 6 cm koloru szarego na podsypce cementowo-piaskowej 1:3 gr. 3 cm</t>
  </si>
  <si>
    <t>Wykonanie nawierzchni z kostki betonowej gr. 8 cm koloru czerwonego na podsypce cementowo-piaskowej 1:3 gr. 3 cm</t>
  </si>
  <si>
    <r>
      <t>Ustawienie krawężnika betonowego 20x30x100 na ławie betonowej C12/15 0,0675 m</t>
    </r>
    <r>
      <rPr>
        <vertAlign val="superscript"/>
        <sz val="10"/>
        <color theme="1"/>
        <rFont val="Arial"/>
        <family val="2"/>
        <charset val="238"/>
      </rPr>
      <t>2</t>
    </r>
  </si>
  <si>
    <r>
      <t>Ustawienie krawężnika betonowego 20x22x100 na ławie betonowej C12/15 wraz z elementami skośnymi 0,0675 m</t>
    </r>
    <r>
      <rPr>
        <vertAlign val="superscript"/>
        <sz val="10"/>
        <color theme="1"/>
        <rFont val="Arial"/>
        <family val="2"/>
        <charset val="238"/>
      </rPr>
      <t>2</t>
    </r>
  </si>
  <si>
    <t>Ustawienie obrzeża betonowego 8x30x100 na ławie betonowej C12/15 0,0510 m2</t>
  </si>
  <si>
    <r>
      <t>Ułożenie ścieku z dwóch rzędów kostki betonowej betonowej gr. 8 cm na ławie betonowej C12/15 0,0670 m</t>
    </r>
    <r>
      <rPr>
        <vertAlign val="superscript"/>
        <sz val="10"/>
        <rFont val="Arial"/>
        <family val="2"/>
        <charset val="238"/>
      </rPr>
      <t>2</t>
    </r>
  </si>
  <si>
    <t>Likwidacja studzienki wpustu deszczowego wraz z zasypaniem i zagęszczeniem  wykopu oraz odtworzeniem warstw konstrukcyjnych jezdni</t>
  </si>
  <si>
    <t>Montaż studzienki deszczowej prefabrykowanej z kręgów betonowych z osadnikiem gł. 0,50 m wraz z kratą żeliwną na ryglach klasy D400</t>
  </si>
  <si>
    <t>D-04.07.01a</t>
  </si>
  <si>
    <t>D-03.01.03</t>
  </si>
  <si>
    <t>D-01.02.04</t>
  </si>
  <si>
    <t>D-08.01.01b</t>
  </si>
  <si>
    <t>D-08.03.01</t>
  </si>
  <si>
    <t>D-04.04.02b</t>
  </si>
  <si>
    <t>D-08.02.02</t>
  </si>
  <si>
    <t>D-05.03.05a</t>
  </si>
  <si>
    <t>D-03.02.01</t>
  </si>
  <si>
    <t>D-08.05.01</t>
  </si>
  <si>
    <t>D-07.02.01</t>
  </si>
  <si>
    <t>Frezowanie nawierzchni bitumicznej średnia gr. 18 cm wraz z wywozem na Obwód Drogowy Wądroże Wielkie 3, część do wbudowania - poz. 9</t>
  </si>
  <si>
    <t xml:space="preserve">Pobocza z kruszywa kamiennego łamanego stabilizowanego mechanicznie gr. 10 cm </t>
  </si>
  <si>
    <t>Wymiana wpustu żeliwnego D400 400x600 wraz z regulacją</t>
  </si>
  <si>
    <t>Wykonanie krawężnika betonowego najazdowego 15x22x100 na ławie betonowej C12/15 wraz z elementami skośnymi 0,0675 m2</t>
  </si>
  <si>
    <t>Warstwa podbudowy z kruszywa kamiennego łamanego 0/31,5 zagęszczonego mechanicznie gr. 10 cm</t>
  </si>
  <si>
    <t>Odwodnienie</t>
  </si>
  <si>
    <t xml:space="preserve">Frezowanie nawierzchni bitumicznej śr. gr. 10 cm </t>
  </si>
  <si>
    <t>Warstwa ścieralna z AC11S KR3 - gr. 4 cm</t>
  </si>
  <si>
    <t>D04.04.02b</t>
  </si>
  <si>
    <t xml:space="preserve">D-07.02.02         </t>
  </si>
  <si>
    <t xml:space="preserve">szt. </t>
  </si>
  <si>
    <t>Słupki hektometrowe U-1a wraz z cechowaniem</t>
  </si>
  <si>
    <t>Wymiana uszkodzonej skrzynki zaworowej wraz z regulacją</t>
  </si>
  <si>
    <t>Przykanalik PCV DN160</t>
  </si>
  <si>
    <t>Frezowanie istniejącej nawierzchni betonowej o gr. 5 cm, wraz z wyzoem i utylizacją urobku</t>
  </si>
  <si>
    <t>Rozbiórka nawierzchni betonowej gr. 15 cm, wraz z wywozem i utylizacją</t>
  </si>
  <si>
    <t>Oczyszczenie rowu z namułu, wraz z wywozem i utylizacją</t>
  </si>
  <si>
    <t>Mechaniczne ścinanie poboczy o grubości 10 cm wraz z wywozem i utylizacją urobku</t>
  </si>
  <si>
    <t>Rozbiórka krawężnika betonowego wraz z ławami betonowymi, z wywozem i utylizacją</t>
  </si>
  <si>
    <t>Rozbiórka nawierzchni chodnika z betonu gr. 15 cm z wyrównaniem i zagęszczeniem podłoża, wraz z wywozem i utylizacją</t>
  </si>
  <si>
    <t>Frezowanie istniejącej nawierzchni na gr. 5 cm, wraz z wywozem i utylizacją</t>
  </si>
  <si>
    <t>Rozbiórka krawężnika betonowego wraz z ławami betonowymi, wraz z wywozem i utylizacją</t>
  </si>
  <si>
    <t>Oczyszczenie rowu z namulu, wraz z wyzoem i utylizacją urobku</t>
  </si>
  <si>
    <t>Mechaniczne ścinanie poboczy o grubości 10 cm (z wywozem i utylizacją urobku)</t>
  </si>
  <si>
    <t>D-03.02.01.10</t>
  </si>
  <si>
    <t>RAZEM kosztorys NETTO</t>
  </si>
  <si>
    <t>VAT</t>
  </si>
  <si>
    <t>RAZEM kosztorys BRUTTO</t>
  </si>
  <si>
    <t>Remont drogi wojewódzkiej bez numeru - dawna DW 374 w m. Jawor 
na odcinku od ul. Żwirowej do ul. Wrocławskiej w km 1+283 - 2+058 
oraz wlotów skrzyżowania z drogą powiatową nr 2836D w Zębowicach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</si>
</sst>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0\+000"/>
    <numFmt numFmtId="165" formatCode="#\ ###\ ###\ ##0.00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vertAlign val="superscript"/>
      <sz val="1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 wrapText="1"/>
    </xf>
    <xf numFmtId="0" fontId="19" fillId="0" borderId="10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center" vertical="center" wrapText="1"/>
    </xf>
    <xf numFmtId="4" fontId="22" fillId="0" borderId="15" xfId="0" applyNumberFormat="1" applyFont="1" applyBorder="1" applyAlignment="1">
      <alignment horizontal="right" vertical="center" wrapText="1"/>
    </xf>
    <xf numFmtId="0" fontId="0" fillId="0" borderId="15" xfId="0" applyBorder="1" applyAlignment="1">
      <alignment horizontal="center"/>
    </xf>
    <xf numFmtId="0" fontId="0" fillId="0" borderId="15" xfId="0" applyBorder="1"/>
    <xf numFmtId="164" fontId="23" fillId="0" borderId="15" xfId="0" applyNumberFormat="1" applyFont="1" applyBorder="1" applyAlignment="1">
      <alignment horizontal="right"/>
    </xf>
    <xf numFmtId="2" fontId="0" fillId="0" borderId="15" xfId="0" applyNumberFormat="1" applyBorder="1"/>
    <xf numFmtId="1" fontId="0" fillId="0" borderId="15" xfId="0" applyNumberFormat="1" applyBorder="1"/>
    <xf numFmtId="164" fontId="0" fillId="0" borderId="15" xfId="0" applyNumberFormat="1" applyBorder="1"/>
    <xf numFmtId="164" fontId="0" fillId="0" borderId="0" xfId="0" applyNumberFormat="1"/>
    <xf numFmtId="0" fontId="24" fillId="0" borderId="0" xfId="0" applyFont="1"/>
    <xf numFmtId="0" fontId="16" fillId="0" borderId="15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5" xfId="0" applyBorder="1" applyAlignment="1">
      <alignment vertical="top"/>
    </xf>
    <xf numFmtId="0" fontId="16" fillId="0" borderId="15" xfId="0" applyFont="1" applyBorder="1"/>
    <xf numFmtId="164" fontId="0" fillId="0" borderId="15" xfId="0" applyNumberFormat="1" applyBorder="1" applyAlignment="1">
      <alignment horizontal="center"/>
    </xf>
    <xf numFmtId="2" fontId="16" fillId="0" borderId="0" xfId="0" applyNumberFormat="1" applyFont="1"/>
    <xf numFmtId="0" fontId="25" fillId="0" borderId="0" xfId="0" applyFont="1"/>
    <xf numFmtId="0" fontId="25" fillId="0" borderId="15" xfId="0" applyFont="1" applyBorder="1"/>
    <xf numFmtId="164" fontId="23" fillId="0" borderId="15" xfId="0" applyNumberFormat="1" applyFont="1" applyBorder="1" applyAlignment="1">
      <alignment horizontal="left"/>
    </xf>
    <xf numFmtId="164" fontId="23" fillId="0" borderId="15" xfId="0" applyNumberFormat="1" applyFont="1" applyBorder="1" applyAlignment="1">
      <alignment horizontal="center"/>
    </xf>
    <xf numFmtId="1" fontId="23" fillId="0" borderId="15" xfId="0" applyNumberFormat="1" applyFont="1" applyBorder="1" applyAlignment="1">
      <alignment horizontal="center"/>
    </xf>
    <xf numFmtId="0" fontId="26" fillId="0" borderId="15" xfId="0" applyFont="1" applyBorder="1"/>
    <xf numFmtId="164" fontId="27" fillId="0" borderId="15" xfId="0" applyNumberFormat="1" applyFont="1" applyBorder="1"/>
    <xf numFmtId="164" fontId="25" fillId="0" borderId="15" xfId="0" applyNumberFormat="1" applyFont="1" applyBorder="1"/>
    <xf numFmtId="0" fontId="27" fillId="0" borderId="15" xfId="0" applyFont="1" applyBorder="1" applyAlignment="1">
      <alignment vertical="top"/>
    </xf>
    <xf numFmtId="0" fontId="20" fillId="0" borderId="15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center" vertical="center" wrapText="1"/>
    </xf>
    <xf numFmtId="4" fontId="20" fillId="0" borderId="15" xfId="0" applyNumberFormat="1" applyFont="1" applyBorder="1" applyAlignment="1">
      <alignment horizontal="right" vertical="center" wrapText="1"/>
    </xf>
    <xf numFmtId="0" fontId="23" fillId="0" borderId="0" xfId="0" applyFont="1"/>
    <xf numFmtId="164" fontId="25" fillId="0" borderId="15" xfId="0" applyNumberFormat="1" applyFont="1" applyBorder="1" applyAlignment="1">
      <alignment horizontal="center"/>
    </xf>
    <xf numFmtId="2" fontId="20" fillId="0" borderId="15" xfId="0" applyNumberFormat="1" applyFont="1" applyBorder="1" applyAlignment="1">
      <alignment horizontal="right" vertical="center" wrapText="1"/>
    </xf>
    <xf numFmtId="2" fontId="18" fillId="0" borderId="15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0" fillId="0" borderId="15" xfId="0" applyFont="1" applyBorder="1" applyAlignment="1">
      <alignment horizontal="left" vertical="center"/>
    </xf>
    <xf numFmtId="0" fontId="28" fillId="0" borderId="15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3" fontId="20" fillId="0" borderId="15" xfId="0" applyNumberFormat="1" applyFont="1" applyBorder="1" applyAlignment="1">
      <alignment horizontal="right" vertical="center" wrapText="1"/>
    </xf>
    <xf numFmtId="0" fontId="20" fillId="0" borderId="11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19" fillId="0" borderId="0" xfId="0" applyFont="1" applyAlignment="1">
      <alignment horizontal="center" wrapText="1"/>
    </xf>
    <xf numFmtId="0" fontId="16" fillId="0" borderId="0" xfId="0" applyFont="1"/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left" vertical="top" wrapText="1"/>
    </xf>
    <xf numFmtId="0" fontId="19" fillId="0" borderId="18" xfId="0" applyFont="1" applyBorder="1" applyAlignment="1">
      <alignment horizontal="left" vertical="top" wrapText="1"/>
    </xf>
    <xf numFmtId="0" fontId="19" fillId="0" borderId="17" xfId="0" applyFont="1" applyBorder="1" applyAlignment="1">
      <alignment horizontal="left" vertical="top" wrapText="1"/>
    </xf>
    <xf numFmtId="0" fontId="16" fillId="0" borderId="15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165" fontId="16" fillId="0" borderId="21" xfId="0" applyNumberFormat="1" applyFont="1" applyBorder="1" applyAlignment="1">
      <alignment vertical="center" wrapText="1"/>
    </xf>
    <xf numFmtId="165" fontId="16" fillId="0" borderId="21" xfId="0" applyNumberFormat="1" applyFont="1" applyBorder="1" applyAlignment="1">
      <alignment horizontal="center" vertical="center" wrapText="1"/>
    </xf>
    <xf numFmtId="165" fontId="16" fillId="0" borderId="22" xfId="0" applyNumberFormat="1" applyFont="1" applyBorder="1" applyAlignment="1">
      <alignment vertical="center" wrapText="1"/>
    </xf>
    <xf numFmtId="165" fontId="16" fillId="0" borderId="23" xfId="0" applyNumberFormat="1" applyFont="1" applyBorder="1" applyAlignment="1">
      <alignment vertical="center" wrapText="1"/>
    </xf>
    <xf numFmtId="165" fontId="16" fillId="0" borderId="24" xfId="0" applyNumberFormat="1" applyFont="1" applyBorder="1" applyAlignment="1">
      <alignment vertical="center" wrapText="1"/>
    </xf>
    <xf numFmtId="165" fontId="16" fillId="0" borderId="24" xfId="0" applyNumberFormat="1" applyFont="1" applyBorder="1" applyAlignment="1">
      <alignment horizontal="center" vertical="center" wrapText="1"/>
    </xf>
    <xf numFmtId="165" fontId="16" fillId="0" borderId="25" xfId="0" applyNumberFormat="1" applyFont="1" applyBorder="1" applyAlignment="1">
      <alignment vertical="center" wrapText="1"/>
    </xf>
    <xf numFmtId="165" fontId="16" fillId="0" borderId="26" xfId="0" applyNumberFormat="1" applyFont="1" applyBorder="1" applyAlignment="1">
      <alignment vertical="center" wrapText="1"/>
    </xf>
    <xf numFmtId="43" fontId="20" fillId="0" borderId="15" xfId="42" applyFont="1" applyBorder="1" applyAlignment="1">
      <alignment horizontal="right" vertical="center" wrapTex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Dziesiętny" xfId="42" builtinId="3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5"/>
  <sheetViews>
    <sheetView showGridLines="0" tabSelected="1" view="pageBreakPreview" zoomScaleNormal="100" zoomScaleSheetLayoutView="100" workbookViewId="0">
      <selection sqref="A1:G1"/>
    </sheetView>
  </sheetViews>
  <sheetFormatPr defaultRowHeight="14.4" x14ac:dyDescent="0.3"/>
  <cols>
    <col min="1" max="1" width="5" style="6" customWidth="1"/>
    <col min="2" max="2" width="12.88671875" style="45" customWidth="1"/>
    <col min="3" max="3" width="36.5546875" style="4" customWidth="1"/>
    <col min="4" max="4" width="6.5546875" style="6" customWidth="1"/>
    <col min="5" max="5" width="11.6640625" style="4" customWidth="1"/>
    <col min="6" max="6" width="7.109375" style="4" customWidth="1"/>
    <col min="7" max="7" width="11.5546875" style="4" customWidth="1"/>
  </cols>
  <sheetData>
    <row r="1" spans="1:8" ht="45" customHeight="1" x14ac:dyDescent="0.3">
      <c r="A1" s="53" t="s">
        <v>173</v>
      </c>
      <c r="B1" s="54"/>
      <c r="C1" s="54"/>
      <c r="D1" s="54"/>
      <c r="E1" s="54"/>
      <c r="F1" s="54"/>
      <c r="G1" s="54"/>
    </row>
    <row r="2" spans="1:8" x14ac:dyDescent="0.3">
      <c r="A2" s="5"/>
      <c r="B2" s="2"/>
      <c r="C2" s="2"/>
      <c r="D2" s="5"/>
      <c r="E2" s="2"/>
      <c r="F2" s="2"/>
    </row>
    <row r="3" spans="1:8" x14ac:dyDescent="0.3">
      <c r="A3" s="55" t="s">
        <v>0</v>
      </c>
      <c r="B3" s="56"/>
      <c r="C3" s="56"/>
      <c r="D3" s="56"/>
      <c r="E3" s="56"/>
      <c r="F3" s="56"/>
      <c r="G3" s="56"/>
    </row>
    <row r="5" spans="1:8" x14ac:dyDescent="0.3">
      <c r="A5" s="57" t="s">
        <v>1</v>
      </c>
      <c r="B5" s="57" t="s">
        <v>2</v>
      </c>
      <c r="C5" s="57" t="s">
        <v>3</v>
      </c>
      <c r="D5" s="57" t="s">
        <v>4</v>
      </c>
      <c r="E5" s="57" t="s">
        <v>5</v>
      </c>
      <c r="F5" s="7" t="s">
        <v>6</v>
      </c>
      <c r="G5" s="7" t="s">
        <v>8</v>
      </c>
    </row>
    <row r="6" spans="1:8" x14ac:dyDescent="0.3">
      <c r="A6" s="58"/>
      <c r="B6" s="58"/>
      <c r="C6" s="58"/>
      <c r="D6" s="58"/>
      <c r="E6" s="58"/>
      <c r="F6" s="8" t="s">
        <v>7</v>
      </c>
      <c r="G6" s="8" t="s">
        <v>7</v>
      </c>
    </row>
    <row r="7" spans="1:8" x14ac:dyDescent="0.3">
      <c r="A7" s="59"/>
      <c r="B7" s="59"/>
      <c r="C7" s="59"/>
      <c r="D7" s="59"/>
      <c r="E7" s="59"/>
      <c r="F7" s="9"/>
      <c r="G7" s="10" t="s">
        <v>9</v>
      </c>
    </row>
    <row r="8" spans="1:8" x14ac:dyDescent="0.3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</row>
    <row r="9" spans="1:8" x14ac:dyDescent="0.3">
      <c r="A9" s="60" t="s">
        <v>114</v>
      </c>
      <c r="B9" s="61"/>
      <c r="C9" s="61"/>
      <c r="D9" s="61"/>
      <c r="E9" s="61"/>
      <c r="F9" s="61"/>
      <c r="G9" s="62"/>
    </row>
    <row r="10" spans="1:8" x14ac:dyDescent="0.3">
      <c r="A10" s="49" t="s">
        <v>116</v>
      </c>
      <c r="B10" s="2"/>
      <c r="C10" s="1"/>
      <c r="D10" s="1"/>
      <c r="E10" s="1"/>
      <c r="F10" s="1"/>
      <c r="G10" s="1"/>
      <c r="H10" s="44"/>
    </row>
    <row r="11" spans="1:8" ht="52.8" x14ac:dyDescent="0.3">
      <c r="A11" s="38">
        <v>1</v>
      </c>
      <c r="B11" s="37" t="s">
        <v>17</v>
      </c>
      <c r="C11" s="37" t="s">
        <v>145</v>
      </c>
      <c r="D11" s="38" t="s">
        <v>10</v>
      </c>
      <c r="E11" s="39">
        <v>6219</v>
      </c>
      <c r="F11" s="42"/>
      <c r="G11" s="74"/>
    </row>
    <row r="12" spans="1:8" ht="26.4" x14ac:dyDescent="0.3">
      <c r="A12" s="38">
        <v>2</v>
      </c>
      <c r="B12" s="37" t="s">
        <v>12</v>
      </c>
      <c r="C12" s="37" t="s">
        <v>20</v>
      </c>
      <c r="D12" s="38" t="s">
        <v>10</v>
      </c>
      <c r="E12" s="39">
        <v>6451.5</v>
      </c>
      <c r="F12" s="42"/>
      <c r="G12" s="74"/>
    </row>
    <row r="13" spans="1:8" ht="26.25" customHeight="1" x14ac:dyDescent="0.3">
      <c r="A13" s="38">
        <v>3</v>
      </c>
      <c r="B13" s="37" t="s">
        <v>134</v>
      </c>
      <c r="C13" s="37" t="s">
        <v>125</v>
      </c>
      <c r="D13" s="38" t="s">
        <v>10</v>
      </c>
      <c r="E13" s="39">
        <v>6451.5</v>
      </c>
      <c r="F13" s="42"/>
      <c r="G13" s="74"/>
    </row>
    <row r="14" spans="1:8" ht="26.4" x14ac:dyDescent="0.3">
      <c r="A14" s="38">
        <v>4</v>
      </c>
      <c r="B14" s="37" t="s">
        <v>12</v>
      </c>
      <c r="C14" s="37" t="s">
        <v>13</v>
      </c>
      <c r="D14" s="38" t="s">
        <v>10</v>
      </c>
      <c r="E14" s="39">
        <v>6312</v>
      </c>
      <c r="F14" s="42"/>
      <c r="G14" s="74"/>
    </row>
    <row r="15" spans="1:8" ht="26.4" x14ac:dyDescent="0.3">
      <c r="A15" s="38">
        <v>5</v>
      </c>
      <c r="B15" s="37" t="s">
        <v>14</v>
      </c>
      <c r="C15" s="37" t="s">
        <v>124</v>
      </c>
      <c r="D15" s="38" t="s">
        <v>10</v>
      </c>
      <c r="E15" s="39">
        <v>6312</v>
      </c>
      <c r="F15" s="42"/>
      <c r="G15" s="74"/>
    </row>
    <row r="16" spans="1:8" ht="26.4" x14ac:dyDescent="0.3">
      <c r="A16" s="38">
        <v>6</v>
      </c>
      <c r="B16" s="37" t="s">
        <v>12</v>
      </c>
      <c r="C16" s="37" t="s">
        <v>18</v>
      </c>
      <c r="D16" s="38" t="s">
        <v>10</v>
      </c>
      <c r="E16" s="39">
        <v>6219</v>
      </c>
      <c r="F16" s="42"/>
      <c r="G16" s="74"/>
    </row>
    <row r="17" spans="1:7" ht="26.4" x14ac:dyDescent="0.3">
      <c r="A17" s="38">
        <v>7</v>
      </c>
      <c r="B17" s="37" t="s">
        <v>15</v>
      </c>
      <c r="C17" s="37" t="s">
        <v>105</v>
      </c>
      <c r="D17" s="38" t="s">
        <v>10</v>
      </c>
      <c r="E17" s="39">
        <v>6219</v>
      </c>
      <c r="F17" s="42"/>
      <c r="G17" s="74"/>
    </row>
    <row r="18" spans="1:7" s="40" customFormat="1" x14ac:dyDescent="0.3">
      <c r="A18" s="47" t="s">
        <v>117</v>
      </c>
      <c r="B18" s="37"/>
      <c r="C18" s="37"/>
      <c r="D18" s="38"/>
      <c r="E18" s="39"/>
      <c r="F18" s="42"/>
      <c r="G18" s="74"/>
    </row>
    <row r="19" spans="1:7" s="40" customFormat="1" ht="26.4" x14ac:dyDescent="0.3">
      <c r="A19" s="38">
        <f>A17+1</f>
        <v>8</v>
      </c>
      <c r="B19" s="37" t="s">
        <v>16</v>
      </c>
      <c r="C19" s="37" t="s">
        <v>162</v>
      </c>
      <c r="D19" s="38" t="s">
        <v>10</v>
      </c>
      <c r="E19" s="39">
        <v>879</v>
      </c>
      <c r="F19" s="42"/>
      <c r="G19" s="74"/>
    </row>
    <row r="20" spans="1:7" s="40" customFormat="1" x14ac:dyDescent="0.3">
      <c r="A20" s="38">
        <f>A19+1</f>
        <v>9</v>
      </c>
      <c r="B20" s="37" t="s">
        <v>16</v>
      </c>
      <c r="C20" s="37" t="s">
        <v>21</v>
      </c>
      <c r="D20" s="38" t="s">
        <v>10</v>
      </c>
      <c r="E20" s="39">
        <v>534</v>
      </c>
      <c r="F20" s="42"/>
      <c r="G20" s="74"/>
    </row>
    <row r="21" spans="1:7" s="40" customFormat="1" ht="39.6" x14ac:dyDescent="0.3">
      <c r="A21" s="38">
        <f t="shared" ref="A21:A22" si="0">A20+1</f>
        <v>10</v>
      </c>
      <c r="B21" s="37" t="s">
        <v>16</v>
      </c>
      <c r="C21" s="37" t="s">
        <v>146</v>
      </c>
      <c r="D21" s="38" t="s">
        <v>10</v>
      </c>
      <c r="E21" s="39">
        <v>345</v>
      </c>
      <c r="F21" s="42"/>
      <c r="G21" s="74"/>
    </row>
    <row r="22" spans="1:7" s="40" customFormat="1" ht="26.4" x14ac:dyDescent="0.3">
      <c r="A22" s="38">
        <f t="shared" si="0"/>
        <v>11</v>
      </c>
      <c r="B22" s="37" t="s">
        <v>135</v>
      </c>
      <c r="C22" s="37" t="s">
        <v>161</v>
      </c>
      <c r="D22" s="38" t="s">
        <v>49</v>
      </c>
      <c r="E22" s="39">
        <v>110</v>
      </c>
      <c r="F22" s="42"/>
      <c r="G22" s="74"/>
    </row>
    <row r="23" spans="1:7" x14ac:dyDescent="0.3">
      <c r="A23" s="47" t="s">
        <v>22</v>
      </c>
      <c r="B23" s="37"/>
      <c r="C23" s="11"/>
      <c r="D23" s="12"/>
      <c r="E23" s="13"/>
      <c r="F23" s="43"/>
      <c r="G23" s="74"/>
    </row>
    <row r="24" spans="1:7" ht="26.4" x14ac:dyDescent="0.3">
      <c r="A24" s="38">
        <f>A22+1</f>
        <v>12</v>
      </c>
      <c r="B24" s="37" t="s">
        <v>136</v>
      </c>
      <c r="C24" s="11" t="s">
        <v>163</v>
      </c>
      <c r="D24" s="12" t="s">
        <v>49</v>
      </c>
      <c r="E24" s="39">
        <v>498</v>
      </c>
      <c r="F24" s="43"/>
      <c r="G24" s="74"/>
    </row>
    <row r="25" spans="1:7" ht="42" x14ac:dyDescent="0.3">
      <c r="A25" s="38">
        <f t="shared" ref="A25:A31" si="1">A24+1</f>
        <v>13</v>
      </c>
      <c r="B25" s="37" t="s">
        <v>137</v>
      </c>
      <c r="C25" s="11" t="s">
        <v>128</v>
      </c>
      <c r="D25" s="12" t="s">
        <v>49</v>
      </c>
      <c r="E25" s="39">
        <v>486</v>
      </c>
      <c r="F25" s="43"/>
      <c r="G25" s="74"/>
    </row>
    <row r="26" spans="1:7" ht="42" x14ac:dyDescent="0.3">
      <c r="A26" s="38">
        <f t="shared" si="1"/>
        <v>14</v>
      </c>
      <c r="B26" s="37" t="s">
        <v>137</v>
      </c>
      <c r="C26" s="11" t="s">
        <v>129</v>
      </c>
      <c r="D26" s="12" t="s">
        <v>49</v>
      </c>
      <c r="E26" s="39">
        <v>12</v>
      </c>
      <c r="F26" s="43"/>
      <c r="G26" s="74"/>
    </row>
    <row r="27" spans="1:7" ht="26.4" x14ac:dyDescent="0.3">
      <c r="A27" s="38">
        <f t="shared" si="1"/>
        <v>15</v>
      </c>
      <c r="B27" s="37" t="s">
        <v>138</v>
      </c>
      <c r="C27" s="11" t="s">
        <v>130</v>
      </c>
      <c r="D27" s="12" t="s">
        <v>49</v>
      </c>
      <c r="E27" s="39">
        <v>150</v>
      </c>
      <c r="F27" s="43"/>
      <c r="G27" s="74"/>
    </row>
    <row r="28" spans="1:7" ht="39.6" x14ac:dyDescent="0.3">
      <c r="A28" s="38">
        <f t="shared" si="1"/>
        <v>16</v>
      </c>
      <c r="B28" s="37" t="s">
        <v>136</v>
      </c>
      <c r="C28" s="11" t="s">
        <v>164</v>
      </c>
      <c r="D28" s="12" t="s">
        <v>10</v>
      </c>
      <c r="E28" s="39">
        <v>300</v>
      </c>
      <c r="F28" s="43"/>
      <c r="G28" s="74"/>
    </row>
    <row r="29" spans="1:7" ht="39.6" x14ac:dyDescent="0.3">
      <c r="A29" s="38">
        <f t="shared" si="1"/>
        <v>17</v>
      </c>
      <c r="B29" s="37" t="s">
        <v>139</v>
      </c>
      <c r="C29" s="11" t="s">
        <v>149</v>
      </c>
      <c r="D29" s="12" t="s">
        <v>10</v>
      </c>
      <c r="E29" s="39">
        <v>300</v>
      </c>
      <c r="F29" s="43"/>
      <c r="G29" s="74"/>
    </row>
    <row r="30" spans="1:7" ht="39.6" x14ac:dyDescent="0.3">
      <c r="A30" s="38">
        <f t="shared" si="1"/>
        <v>18</v>
      </c>
      <c r="B30" s="37" t="s">
        <v>17</v>
      </c>
      <c r="C30" s="11" t="s">
        <v>159</v>
      </c>
      <c r="D30" s="12" t="s">
        <v>10</v>
      </c>
      <c r="E30" s="39">
        <v>300</v>
      </c>
      <c r="F30" s="43"/>
      <c r="G30" s="74"/>
    </row>
    <row r="31" spans="1:7" ht="40.5" customHeight="1" x14ac:dyDescent="0.3">
      <c r="A31" s="38">
        <f t="shared" si="1"/>
        <v>19</v>
      </c>
      <c r="B31" s="37" t="s">
        <v>140</v>
      </c>
      <c r="C31" s="11" t="s">
        <v>126</v>
      </c>
      <c r="D31" s="12" t="s">
        <v>10</v>
      </c>
      <c r="E31" s="39">
        <v>990</v>
      </c>
      <c r="F31" s="43"/>
      <c r="G31" s="74"/>
    </row>
    <row r="32" spans="1:7" x14ac:dyDescent="0.3">
      <c r="A32" s="47" t="s">
        <v>88</v>
      </c>
      <c r="B32" s="37"/>
      <c r="C32" s="11"/>
      <c r="D32" s="12"/>
      <c r="E32" s="13"/>
      <c r="F32" s="43"/>
      <c r="G32" s="74"/>
    </row>
    <row r="33" spans="1:7" ht="26.4" x14ac:dyDescent="0.3">
      <c r="A33" s="38">
        <f>A31+1</f>
        <v>20</v>
      </c>
      <c r="B33" s="37" t="s">
        <v>17</v>
      </c>
      <c r="C33" s="11" t="s">
        <v>165</v>
      </c>
      <c r="D33" s="12" t="s">
        <v>10</v>
      </c>
      <c r="E33" s="39">
        <v>323</v>
      </c>
      <c r="F33" s="43"/>
      <c r="G33" s="74"/>
    </row>
    <row r="34" spans="1:7" x14ac:dyDescent="0.3">
      <c r="A34" s="38">
        <f>A33+1</f>
        <v>21</v>
      </c>
      <c r="B34" s="37" t="s">
        <v>141</v>
      </c>
      <c r="C34" s="11" t="s">
        <v>89</v>
      </c>
      <c r="D34" s="12" t="s">
        <v>10</v>
      </c>
      <c r="E34" s="39">
        <v>323</v>
      </c>
      <c r="F34" s="43"/>
      <c r="G34" s="74"/>
    </row>
    <row r="35" spans="1:7" x14ac:dyDescent="0.3">
      <c r="A35" s="47" t="s">
        <v>23</v>
      </c>
      <c r="B35" s="37"/>
      <c r="C35" s="11"/>
      <c r="D35" s="12"/>
      <c r="E35" s="39"/>
      <c r="F35" s="43"/>
      <c r="G35" s="74"/>
    </row>
    <row r="36" spans="1:7" ht="26.4" x14ac:dyDescent="0.3">
      <c r="A36" s="38">
        <f>A34+1</f>
        <v>22</v>
      </c>
      <c r="B36" s="37" t="s">
        <v>136</v>
      </c>
      <c r="C36" s="11" t="s">
        <v>160</v>
      </c>
      <c r="D36" s="12" t="s">
        <v>10</v>
      </c>
      <c r="E36" s="39">
        <v>24</v>
      </c>
      <c r="F36" s="43"/>
      <c r="G36" s="74"/>
    </row>
    <row r="37" spans="1:7" ht="52.8" x14ac:dyDescent="0.3">
      <c r="A37" s="38">
        <f>A36+1</f>
        <v>23</v>
      </c>
      <c r="B37" s="37" t="s">
        <v>137</v>
      </c>
      <c r="C37" s="11" t="s">
        <v>148</v>
      </c>
      <c r="D37" s="12" t="s">
        <v>49</v>
      </c>
      <c r="E37" s="39">
        <v>12</v>
      </c>
      <c r="F37" s="43"/>
      <c r="G37" s="74"/>
    </row>
    <row r="38" spans="1:7" ht="39.6" x14ac:dyDescent="0.3">
      <c r="A38" s="38">
        <f>A37+1</f>
        <v>24</v>
      </c>
      <c r="B38" s="37" t="s">
        <v>139</v>
      </c>
      <c r="C38" s="11" t="s">
        <v>24</v>
      </c>
      <c r="D38" s="12" t="s">
        <v>10</v>
      </c>
      <c r="E38" s="39">
        <v>24</v>
      </c>
      <c r="F38" s="43"/>
      <c r="G38" s="74"/>
    </row>
    <row r="39" spans="1:7" ht="39.6" x14ac:dyDescent="0.3">
      <c r="A39" s="38">
        <f>A38+1</f>
        <v>25</v>
      </c>
      <c r="B39" s="37" t="s">
        <v>140</v>
      </c>
      <c r="C39" s="11" t="s">
        <v>127</v>
      </c>
      <c r="D39" s="12" t="s">
        <v>10</v>
      </c>
      <c r="E39" s="39">
        <v>24</v>
      </c>
      <c r="F39" s="43"/>
      <c r="G39" s="74"/>
    </row>
    <row r="40" spans="1:7" x14ac:dyDescent="0.3">
      <c r="A40" s="47" t="s">
        <v>120</v>
      </c>
      <c r="B40" s="37"/>
      <c r="C40" s="11"/>
      <c r="D40" s="12"/>
      <c r="E40" s="13"/>
      <c r="F40" s="43"/>
      <c r="G40" s="74"/>
    </row>
    <row r="41" spans="1:7" ht="26.4" x14ac:dyDescent="0.3">
      <c r="A41" s="38">
        <f>A39+1</f>
        <v>26</v>
      </c>
      <c r="B41" s="37"/>
      <c r="C41" s="11" t="s">
        <v>92</v>
      </c>
      <c r="D41" s="12" t="s">
        <v>10</v>
      </c>
      <c r="E41" s="39">
        <v>20</v>
      </c>
      <c r="F41" s="43"/>
      <c r="G41" s="74"/>
    </row>
    <row r="42" spans="1:7" ht="26.4" x14ac:dyDescent="0.3">
      <c r="A42" s="38">
        <f>A41+1</f>
        <v>27</v>
      </c>
      <c r="B42" s="37" t="s">
        <v>144</v>
      </c>
      <c r="C42" s="11" t="s">
        <v>93</v>
      </c>
      <c r="D42" s="12" t="s">
        <v>94</v>
      </c>
      <c r="E42" s="39">
        <v>2</v>
      </c>
      <c r="F42" s="43"/>
      <c r="G42" s="74"/>
    </row>
    <row r="43" spans="1:7" s="40" customFormat="1" x14ac:dyDescent="0.3">
      <c r="A43" s="38">
        <f>A42+1</f>
        <v>28</v>
      </c>
      <c r="B43" s="37" t="s">
        <v>19</v>
      </c>
      <c r="C43" s="37" t="s">
        <v>11</v>
      </c>
      <c r="D43" s="38" t="s">
        <v>10</v>
      </c>
      <c r="E43" s="39">
        <v>370</v>
      </c>
      <c r="F43" s="42"/>
      <c r="G43" s="74"/>
    </row>
    <row r="44" spans="1:7" s="40" customFormat="1" ht="26.4" x14ac:dyDescent="0.3">
      <c r="A44" s="38">
        <v>29</v>
      </c>
      <c r="B44" s="51" t="s">
        <v>154</v>
      </c>
      <c r="C44" s="52" t="s">
        <v>156</v>
      </c>
      <c r="D44" s="38" t="s">
        <v>155</v>
      </c>
      <c r="E44" s="39">
        <v>10</v>
      </c>
      <c r="F44" s="42"/>
      <c r="G44" s="74"/>
    </row>
    <row r="45" spans="1:7" s="40" customFormat="1" x14ac:dyDescent="0.3">
      <c r="A45" s="47" t="s">
        <v>150</v>
      </c>
      <c r="B45" s="37"/>
      <c r="C45" s="37"/>
      <c r="D45" s="38"/>
      <c r="E45" s="39"/>
      <c r="F45" s="42"/>
      <c r="G45" s="74"/>
    </row>
    <row r="46" spans="1:7" s="40" customFormat="1" ht="52.8" x14ac:dyDescent="0.3">
      <c r="A46" s="38">
        <f>A43+1</f>
        <v>29</v>
      </c>
      <c r="B46" s="37" t="s">
        <v>142</v>
      </c>
      <c r="C46" s="37" t="s">
        <v>132</v>
      </c>
      <c r="D46" s="38" t="s">
        <v>94</v>
      </c>
      <c r="E46" s="39">
        <v>1</v>
      </c>
      <c r="F46" s="42"/>
      <c r="G46" s="74"/>
    </row>
    <row r="47" spans="1:7" s="40" customFormat="1" ht="52.8" x14ac:dyDescent="0.3">
      <c r="A47" s="38">
        <f>A46+1</f>
        <v>30</v>
      </c>
      <c r="B47" s="37" t="s">
        <v>142</v>
      </c>
      <c r="C47" s="37" t="s">
        <v>133</v>
      </c>
      <c r="D47" s="38" t="s">
        <v>94</v>
      </c>
      <c r="E47" s="39">
        <v>1</v>
      </c>
      <c r="F47" s="42"/>
      <c r="G47" s="74"/>
    </row>
    <row r="48" spans="1:7" s="40" customFormat="1" x14ac:dyDescent="0.3">
      <c r="A48" s="38">
        <f t="shared" ref="A48:A50" si="2">A47+1</f>
        <v>31</v>
      </c>
      <c r="B48" s="37" t="s">
        <v>142</v>
      </c>
      <c r="C48" s="37" t="s">
        <v>158</v>
      </c>
      <c r="D48" s="38" t="s">
        <v>49</v>
      </c>
      <c r="E48" s="39">
        <v>2</v>
      </c>
      <c r="F48" s="42"/>
      <c r="G48" s="74"/>
    </row>
    <row r="49" spans="1:7" s="40" customFormat="1" ht="42" x14ac:dyDescent="0.3">
      <c r="A49" s="38">
        <f t="shared" si="2"/>
        <v>32</v>
      </c>
      <c r="B49" s="37" t="s">
        <v>143</v>
      </c>
      <c r="C49" s="37" t="s">
        <v>131</v>
      </c>
      <c r="D49" s="38" t="s">
        <v>10</v>
      </c>
      <c r="E49" s="39">
        <v>380</v>
      </c>
      <c r="F49" s="42"/>
      <c r="G49" s="74"/>
    </row>
    <row r="50" spans="1:7" s="40" customFormat="1" ht="26.4" x14ac:dyDescent="0.3">
      <c r="A50" s="38">
        <f t="shared" si="2"/>
        <v>33</v>
      </c>
      <c r="B50" s="37" t="s">
        <v>169</v>
      </c>
      <c r="C50" s="37" t="s">
        <v>157</v>
      </c>
      <c r="D50" s="38" t="s">
        <v>54</v>
      </c>
      <c r="E50" s="50">
        <v>2</v>
      </c>
      <c r="F50" s="42"/>
      <c r="G50" s="74"/>
    </row>
    <row r="51" spans="1:7" s="40" customFormat="1" ht="26.4" x14ac:dyDescent="0.3">
      <c r="A51" s="38">
        <f>A50+1</f>
        <v>34</v>
      </c>
      <c r="B51" s="37" t="s">
        <v>169</v>
      </c>
      <c r="C51" s="37" t="s">
        <v>147</v>
      </c>
      <c r="D51" s="38" t="s">
        <v>54</v>
      </c>
      <c r="E51" s="50">
        <v>4</v>
      </c>
      <c r="F51" s="42"/>
      <c r="G51" s="74"/>
    </row>
    <row r="52" spans="1:7" x14ac:dyDescent="0.3">
      <c r="A52" s="48" t="s">
        <v>115</v>
      </c>
      <c r="B52" s="37"/>
      <c r="C52" s="11"/>
      <c r="D52" s="12"/>
      <c r="E52" s="13"/>
      <c r="F52" s="43"/>
      <c r="G52" s="74"/>
    </row>
    <row r="53" spans="1:7" ht="26.4" x14ac:dyDescent="0.3">
      <c r="A53" s="38">
        <f>A51+1</f>
        <v>35</v>
      </c>
      <c r="B53" s="37" t="s">
        <v>17</v>
      </c>
      <c r="C53" s="37" t="s">
        <v>151</v>
      </c>
      <c r="D53" s="12" t="s">
        <v>10</v>
      </c>
      <c r="E53" s="39">
        <v>1625</v>
      </c>
      <c r="F53" s="43"/>
      <c r="G53" s="74"/>
    </row>
    <row r="54" spans="1:7" ht="26.4" x14ac:dyDescent="0.3">
      <c r="A54" s="38">
        <f>A53+1</f>
        <v>36</v>
      </c>
      <c r="B54" s="37" t="s">
        <v>14</v>
      </c>
      <c r="C54" s="37" t="s">
        <v>124</v>
      </c>
      <c r="D54" s="12" t="s">
        <v>10</v>
      </c>
      <c r="E54" s="39">
        <v>1644</v>
      </c>
      <c r="F54" s="43"/>
      <c r="G54" s="74"/>
    </row>
    <row r="55" spans="1:7" ht="26.4" x14ac:dyDescent="0.3">
      <c r="A55" s="38">
        <f t="shared" ref="A55:A62" si="3">A53+1</f>
        <v>36</v>
      </c>
      <c r="B55" s="37" t="s">
        <v>141</v>
      </c>
      <c r="C55" s="37" t="s">
        <v>152</v>
      </c>
      <c r="D55" s="12" t="s">
        <v>10</v>
      </c>
      <c r="E55" s="39">
        <v>1625</v>
      </c>
      <c r="F55" s="43"/>
      <c r="G55" s="74"/>
    </row>
    <row r="56" spans="1:7" ht="39.6" x14ac:dyDescent="0.3">
      <c r="A56" s="38">
        <f t="shared" si="3"/>
        <v>37</v>
      </c>
      <c r="B56" s="37" t="s">
        <v>136</v>
      </c>
      <c r="C56" s="11" t="s">
        <v>166</v>
      </c>
      <c r="D56" s="12" t="s">
        <v>49</v>
      </c>
      <c r="E56" s="39">
        <v>70</v>
      </c>
      <c r="F56" s="43"/>
      <c r="G56" s="74"/>
    </row>
    <row r="57" spans="1:7" ht="42" x14ac:dyDescent="0.3">
      <c r="A57" s="38">
        <f t="shared" si="3"/>
        <v>37</v>
      </c>
      <c r="B57" s="37" t="s">
        <v>137</v>
      </c>
      <c r="C57" s="11" t="s">
        <v>128</v>
      </c>
      <c r="D57" s="12" t="s">
        <v>49</v>
      </c>
      <c r="E57" s="39">
        <v>70</v>
      </c>
      <c r="F57" s="43"/>
      <c r="G57" s="74"/>
    </row>
    <row r="58" spans="1:7" ht="21.75" customHeight="1" x14ac:dyDescent="0.3">
      <c r="A58" s="38">
        <f t="shared" si="3"/>
        <v>38</v>
      </c>
      <c r="B58" s="37" t="s">
        <v>135</v>
      </c>
      <c r="C58" s="11" t="s">
        <v>167</v>
      </c>
      <c r="D58" s="12" t="s">
        <v>49</v>
      </c>
      <c r="E58" s="39">
        <v>196</v>
      </c>
      <c r="F58" s="43"/>
      <c r="G58" s="74"/>
    </row>
    <row r="59" spans="1:7" ht="26.25" customHeight="1" x14ac:dyDescent="0.3">
      <c r="A59" s="38">
        <f t="shared" si="3"/>
        <v>38</v>
      </c>
      <c r="B59" s="37" t="s">
        <v>16</v>
      </c>
      <c r="C59" s="37" t="s">
        <v>168</v>
      </c>
      <c r="D59" s="12" t="s">
        <v>10</v>
      </c>
      <c r="E59" s="39">
        <v>196</v>
      </c>
      <c r="F59" s="43"/>
      <c r="G59" s="74"/>
    </row>
    <row r="60" spans="1:7" ht="29.25" customHeight="1" x14ac:dyDescent="0.3">
      <c r="A60" s="38">
        <f t="shared" si="3"/>
        <v>39</v>
      </c>
      <c r="B60" s="37" t="s">
        <v>16</v>
      </c>
      <c r="C60" s="37" t="s">
        <v>146</v>
      </c>
      <c r="D60" s="12" t="s">
        <v>10</v>
      </c>
      <c r="E60" s="39">
        <v>196</v>
      </c>
      <c r="F60" s="43"/>
      <c r="G60" s="74"/>
    </row>
    <row r="61" spans="1:7" ht="39.6" x14ac:dyDescent="0.3">
      <c r="A61" s="38">
        <f t="shared" si="3"/>
        <v>39</v>
      </c>
      <c r="B61" s="37" t="s">
        <v>153</v>
      </c>
      <c r="C61" s="11" t="s">
        <v>121</v>
      </c>
      <c r="D61" s="12" t="s">
        <v>10</v>
      </c>
      <c r="E61" s="39">
        <v>35</v>
      </c>
      <c r="F61" s="43"/>
      <c r="G61" s="74"/>
    </row>
    <row r="62" spans="1:7" x14ac:dyDescent="0.3">
      <c r="A62" s="38">
        <f t="shared" si="3"/>
        <v>40</v>
      </c>
      <c r="B62" s="37" t="s">
        <v>19</v>
      </c>
      <c r="C62" s="11" t="s">
        <v>122</v>
      </c>
      <c r="D62" s="12" t="s">
        <v>10</v>
      </c>
      <c r="E62" s="39">
        <v>50</v>
      </c>
      <c r="F62" s="43"/>
      <c r="G62" s="74"/>
    </row>
    <row r="63" spans="1:7" x14ac:dyDescent="0.3">
      <c r="C63" s="66" t="s">
        <v>170</v>
      </c>
      <c r="D63" s="67"/>
      <c r="E63" s="68"/>
      <c r="F63" s="69"/>
      <c r="G63" s="69"/>
    </row>
    <row r="64" spans="1:7" x14ac:dyDescent="0.3">
      <c r="A64" s="46"/>
      <c r="C64" s="70" t="s">
        <v>171</v>
      </c>
      <c r="D64" s="71"/>
      <c r="E64" s="72"/>
      <c r="F64" s="73"/>
      <c r="G64" s="73"/>
    </row>
    <row r="65" spans="3:7" x14ac:dyDescent="0.3">
      <c r="C65" s="70" t="s">
        <v>172</v>
      </c>
      <c r="D65" s="71"/>
      <c r="E65" s="72"/>
      <c r="F65" s="73"/>
      <c r="G65" s="73"/>
    </row>
  </sheetData>
  <mergeCells count="8">
    <mergeCell ref="A1:G1"/>
    <mergeCell ref="A3:G3"/>
    <mergeCell ref="A5:A7"/>
    <mergeCell ref="B5:B7"/>
    <mergeCell ref="C5:C7"/>
    <mergeCell ref="D5:D7"/>
    <mergeCell ref="E5:E7"/>
    <mergeCell ref="A9:G9"/>
  </mergeCells>
  <phoneticPr fontId="21" type="noConversion"/>
  <pageMargins left="0.75" right="0.75" top="1" bottom="1" header="0.5" footer="0.5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A4865-C10E-4FF0-A0EA-5A802E82C286}">
  <sheetPr>
    <pageSetUpPr fitToPage="1"/>
  </sheetPr>
  <dimension ref="A1:P128"/>
  <sheetViews>
    <sheetView topLeftCell="A106" workbookViewId="0">
      <selection activeCell="C141" sqref="C141"/>
    </sheetView>
  </sheetViews>
  <sheetFormatPr defaultRowHeight="14.4" x14ac:dyDescent="0.3"/>
  <cols>
    <col min="1" max="1" width="3.109375" customWidth="1"/>
    <col min="2" max="2" width="13.44140625" customWidth="1"/>
    <col min="3" max="3" width="7.6640625" customWidth="1"/>
    <col min="4" max="4" width="11.44140625" customWidth="1"/>
    <col min="5" max="5" width="8" customWidth="1"/>
    <col min="6" max="6" width="7.44140625" customWidth="1"/>
    <col min="7" max="7" width="7.109375" customWidth="1"/>
    <col min="8" max="8" width="12.44140625" customWidth="1"/>
    <col min="9" max="9" width="20" customWidth="1"/>
    <col min="10" max="10" width="9.88671875" customWidth="1"/>
  </cols>
  <sheetData>
    <row r="1" spans="1:16" x14ac:dyDescent="0.3">
      <c r="B1" s="15"/>
      <c r="C1" s="15"/>
      <c r="D1" s="15"/>
      <c r="E1" s="14"/>
      <c r="F1" s="14"/>
      <c r="G1" s="15"/>
      <c r="H1" s="15"/>
      <c r="I1" s="15"/>
      <c r="J1" s="15" t="s">
        <v>26</v>
      </c>
      <c r="L1" t="s">
        <v>81</v>
      </c>
      <c r="N1">
        <v>775</v>
      </c>
      <c r="P1">
        <f>2058-1283</f>
        <v>775</v>
      </c>
    </row>
    <row r="2" spans="1:16" x14ac:dyDescent="0.3">
      <c r="B2" s="30" t="s">
        <v>77</v>
      </c>
      <c r="C2" s="31"/>
      <c r="D2" s="16"/>
      <c r="E2" s="17"/>
      <c r="F2" s="17"/>
      <c r="G2" s="18"/>
      <c r="H2" s="15"/>
      <c r="I2" s="15"/>
      <c r="J2" s="15">
        <v>1435</v>
      </c>
    </row>
    <row r="3" spans="1:16" x14ac:dyDescent="0.3">
      <c r="B3" s="30" t="s">
        <v>78</v>
      </c>
      <c r="C3" s="31"/>
      <c r="D3" s="19"/>
      <c r="E3" s="17"/>
      <c r="F3" s="17"/>
      <c r="G3" s="18"/>
      <c r="H3" s="15"/>
      <c r="I3" s="15"/>
      <c r="J3" s="15">
        <v>803</v>
      </c>
    </row>
    <row r="4" spans="1:16" x14ac:dyDescent="0.3">
      <c r="B4" s="30" t="s">
        <v>79</v>
      </c>
      <c r="C4" s="31"/>
      <c r="D4" s="19"/>
      <c r="E4" s="17"/>
      <c r="F4" s="17"/>
      <c r="G4" s="18"/>
      <c r="H4" s="15"/>
      <c r="I4" s="15"/>
      <c r="J4" s="15">
        <f>1136-21</f>
        <v>1115</v>
      </c>
    </row>
    <row r="5" spans="1:16" x14ac:dyDescent="0.3">
      <c r="B5" s="30" t="s">
        <v>80</v>
      </c>
      <c r="C5" s="31"/>
      <c r="D5" s="19"/>
      <c r="E5" s="17"/>
      <c r="F5" s="17"/>
      <c r="G5" s="18"/>
      <c r="H5" s="15"/>
      <c r="I5" s="15"/>
      <c r="J5" s="15">
        <v>2866</v>
      </c>
    </row>
    <row r="6" spans="1:16" x14ac:dyDescent="0.3">
      <c r="B6" s="30"/>
      <c r="C6" s="31"/>
      <c r="D6" s="19"/>
      <c r="E6" s="17"/>
      <c r="F6" s="17"/>
      <c r="G6" s="18"/>
      <c r="H6" s="15"/>
      <c r="I6" s="15"/>
      <c r="J6" s="33">
        <f>SUM(J2:J5)</f>
        <v>6219</v>
      </c>
      <c r="K6">
        <f>J6/(2058-1283)</f>
        <v>8.0245161290322589</v>
      </c>
    </row>
    <row r="7" spans="1:16" x14ac:dyDescent="0.3">
      <c r="B7" s="30" t="s">
        <v>103</v>
      </c>
      <c r="C7" s="31"/>
      <c r="D7" s="19"/>
      <c r="E7" s="17"/>
      <c r="F7" s="17"/>
      <c r="G7" s="18"/>
      <c r="H7" s="15"/>
      <c r="I7" s="15"/>
      <c r="J7" s="15"/>
    </row>
    <row r="8" spans="1:16" x14ac:dyDescent="0.3">
      <c r="B8" s="19"/>
      <c r="C8" s="32">
        <v>1</v>
      </c>
      <c r="D8" s="19"/>
      <c r="E8" s="17"/>
      <c r="F8" s="17"/>
      <c r="G8" s="18"/>
      <c r="H8" s="15"/>
      <c r="I8" s="15"/>
      <c r="J8" s="15">
        <v>965</v>
      </c>
    </row>
    <row r="9" spans="1:16" x14ac:dyDescent="0.3">
      <c r="B9" s="19"/>
      <c r="C9" s="32">
        <v>2</v>
      </c>
      <c r="D9" s="19"/>
      <c r="E9" s="17"/>
      <c r="F9" s="17"/>
      <c r="G9" s="18"/>
      <c r="H9" s="15"/>
      <c r="I9" s="15"/>
      <c r="J9" s="15">
        <v>660</v>
      </c>
    </row>
    <row r="10" spans="1:16" x14ac:dyDescent="0.3">
      <c r="B10" s="19"/>
      <c r="C10" s="31"/>
      <c r="D10" s="19"/>
      <c r="E10" s="17"/>
      <c r="F10" s="17"/>
      <c r="G10" s="18"/>
      <c r="H10" s="15"/>
      <c r="I10" s="15"/>
      <c r="J10" s="33">
        <f>SUM(J8:J9)</f>
        <v>1625</v>
      </c>
    </row>
    <row r="11" spans="1:16" ht="21" x14ac:dyDescent="0.4">
      <c r="A11" s="21" t="s">
        <v>82</v>
      </c>
    </row>
    <row r="12" spans="1:16" x14ac:dyDescent="0.3">
      <c r="A12" s="64" t="s">
        <v>27</v>
      </c>
      <c r="B12" s="64" t="s">
        <v>28</v>
      </c>
      <c r="C12" s="64" t="s">
        <v>29</v>
      </c>
      <c r="D12" s="64" t="s">
        <v>30</v>
      </c>
      <c r="E12" s="64" t="s">
        <v>26</v>
      </c>
      <c r="F12" s="63" t="s">
        <v>31</v>
      </c>
      <c r="G12" s="63"/>
      <c r="H12" s="64" t="s">
        <v>32</v>
      </c>
      <c r="I12" s="64" t="s">
        <v>33</v>
      </c>
    </row>
    <row r="13" spans="1:16" x14ac:dyDescent="0.3">
      <c r="A13" s="65"/>
      <c r="B13" s="65"/>
      <c r="C13" s="65"/>
      <c r="D13" s="65"/>
      <c r="E13" s="65"/>
      <c r="F13" s="22" t="s">
        <v>34</v>
      </c>
      <c r="G13" s="22" t="s">
        <v>35</v>
      </c>
      <c r="H13" s="65"/>
      <c r="I13" s="65"/>
    </row>
    <row r="14" spans="1:16" s="4" customFormat="1" ht="18" customHeight="1" x14ac:dyDescent="0.3">
      <c r="A14" s="23">
        <v>1</v>
      </c>
      <c r="B14" s="19" t="s">
        <v>83</v>
      </c>
      <c r="C14" s="23"/>
      <c r="D14" s="23"/>
      <c r="E14" s="23">
        <v>180</v>
      </c>
      <c r="F14" s="23"/>
      <c r="G14" s="23"/>
      <c r="H14" s="23"/>
      <c r="I14" s="36" t="s">
        <v>84</v>
      </c>
    </row>
    <row r="15" spans="1:16" s="4" customFormat="1" ht="18" customHeight="1" x14ac:dyDescent="0.2">
      <c r="A15" s="23">
        <v>2</v>
      </c>
      <c r="B15" s="35" t="s">
        <v>85</v>
      </c>
      <c r="C15" s="23" t="s">
        <v>25</v>
      </c>
      <c r="D15" s="23"/>
      <c r="E15" s="23">
        <v>25</v>
      </c>
      <c r="F15" s="23"/>
      <c r="G15" s="23"/>
      <c r="H15" s="23" t="s">
        <v>91</v>
      </c>
      <c r="I15" s="24"/>
    </row>
    <row r="16" spans="1:16" s="4" customFormat="1" ht="18" customHeight="1" x14ac:dyDescent="0.25">
      <c r="A16" s="23">
        <v>3</v>
      </c>
      <c r="B16" s="34" t="s">
        <v>87</v>
      </c>
      <c r="C16" s="23" t="s">
        <v>25</v>
      </c>
      <c r="D16" s="23"/>
      <c r="E16" s="23">
        <v>35</v>
      </c>
      <c r="F16" s="23"/>
      <c r="G16" s="23"/>
      <c r="H16" s="23" t="s">
        <v>86</v>
      </c>
      <c r="I16" s="24"/>
    </row>
    <row r="17" spans="1:9" s="4" customFormat="1" ht="18" customHeight="1" x14ac:dyDescent="0.2">
      <c r="A17" s="23">
        <v>4</v>
      </c>
      <c r="B17" s="35" t="s">
        <v>104</v>
      </c>
      <c r="C17" s="23" t="s">
        <v>90</v>
      </c>
      <c r="D17" s="23"/>
      <c r="E17" s="23">
        <f>32+41+51+19</f>
        <v>143</v>
      </c>
      <c r="F17" s="23"/>
      <c r="G17" s="23"/>
      <c r="H17" s="23" t="s">
        <v>91</v>
      </c>
      <c r="I17" s="24"/>
    </row>
    <row r="18" spans="1:9" s="4" customFormat="1" ht="18" customHeight="1" x14ac:dyDescent="0.3">
      <c r="A18" s="23">
        <v>5</v>
      </c>
      <c r="B18" s="19"/>
      <c r="C18" s="23"/>
      <c r="D18" s="23"/>
      <c r="E18" s="23"/>
      <c r="F18" s="23"/>
      <c r="G18" s="23"/>
      <c r="H18" s="23"/>
      <c r="I18" s="24"/>
    </row>
    <row r="19" spans="1:9" s="4" customFormat="1" ht="18" customHeight="1" x14ac:dyDescent="0.3">
      <c r="A19" s="23">
        <v>6</v>
      </c>
      <c r="B19" s="19"/>
      <c r="C19" s="23"/>
      <c r="D19" s="23"/>
      <c r="E19" s="23"/>
      <c r="F19" s="23"/>
      <c r="G19" s="23"/>
      <c r="H19" s="23"/>
      <c r="I19" s="24"/>
    </row>
    <row r="20" spans="1:9" s="4" customFormat="1" ht="18" customHeight="1" x14ac:dyDescent="0.3">
      <c r="A20" s="23">
        <v>7</v>
      </c>
      <c r="B20" s="19"/>
      <c r="C20" s="23"/>
      <c r="D20" s="23"/>
      <c r="E20" s="23"/>
      <c r="F20" s="23"/>
      <c r="G20" s="23"/>
      <c r="H20" s="23"/>
      <c r="I20" s="24"/>
    </row>
    <row r="21" spans="1:9" s="4" customFormat="1" ht="18" customHeight="1" x14ac:dyDescent="0.3">
      <c r="A21" s="23">
        <v>8</v>
      </c>
      <c r="B21" s="19"/>
      <c r="C21" s="23"/>
      <c r="D21" s="23"/>
      <c r="E21" s="23"/>
      <c r="F21" s="23"/>
      <c r="G21" s="23"/>
      <c r="H21" s="23"/>
      <c r="I21" s="24"/>
    </row>
    <row r="22" spans="1:9" s="4" customFormat="1" ht="18" customHeight="1" x14ac:dyDescent="0.3">
      <c r="A22" s="23">
        <v>9</v>
      </c>
      <c r="B22" s="19"/>
      <c r="C22" s="23"/>
      <c r="D22" s="23"/>
      <c r="E22" s="23"/>
      <c r="F22" s="23"/>
      <c r="G22" s="23"/>
      <c r="H22" s="23"/>
      <c r="I22" s="24"/>
    </row>
    <row r="23" spans="1:9" s="4" customFormat="1" ht="18" customHeight="1" x14ac:dyDescent="0.3">
      <c r="A23" s="23">
        <v>10</v>
      </c>
      <c r="B23" s="19"/>
      <c r="C23" s="23"/>
      <c r="D23" s="23"/>
      <c r="E23" s="23"/>
      <c r="F23" s="23"/>
      <c r="G23" s="23"/>
      <c r="H23" s="23"/>
      <c r="I23" s="24"/>
    </row>
    <row r="24" spans="1:9" s="4" customFormat="1" ht="18" customHeight="1" x14ac:dyDescent="0.3">
      <c r="A24" s="23">
        <v>11</v>
      </c>
      <c r="B24" s="19"/>
      <c r="C24" s="23"/>
      <c r="D24" s="23"/>
      <c r="E24" s="23"/>
      <c r="F24" s="23"/>
      <c r="G24" s="23"/>
      <c r="H24" s="23"/>
      <c r="I24" s="24"/>
    </row>
    <row r="25" spans="1:9" s="4" customFormat="1" ht="18" customHeight="1" x14ac:dyDescent="0.3">
      <c r="A25" s="23">
        <v>12</v>
      </c>
      <c r="B25" s="19"/>
      <c r="C25" s="23"/>
      <c r="D25" s="23"/>
      <c r="E25" s="23"/>
      <c r="F25" s="23"/>
      <c r="G25" s="23"/>
      <c r="H25" s="23"/>
      <c r="I25" s="24"/>
    </row>
    <row r="26" spans="1:9" x14ac:dyDescent="0.3">
      <c r="B26" s="20"/>
      <c r="E26" s="25">
        <f>SUM(E14:E25)</f>
        <v>383</v>
      </c>
      <c r="F26" s="25">
        <f>SUM(F14:F25)</f>
        <v>0</v>
      </c>
    </row>
    <row r="27" spans="1:9" x14ac:dyDescent="0.3">
      <c r="B27" s="20"/>
    </row>
    <row r="29" spans="1:9" ht="21" x14ac:dyDescent="0.4">
      <c r="A29" s="21" t="s">
        <v>36</v>
      </c>
    </row>
    <row r="30" spans="1:9" x14ac:dyDescent="0.3">
      <c r="A30" s="15" t="s">
        <v>37</v>
      </c>
      <c r="B30" s="15" t="s">
        <v>28</v>
      </c>
      <c r="C30" s="15" t="s">
        <v>38</v>
      </c>
      <c r="D30" s="15" t="s">
        <v>39</v>
      </c>
    </row>
    <row r="31" spans="1:9" x14ac:dyDescent="0.3">
      <c r="A31" s="15">
        <v>1</v>
      </c>
      <c r="B31" s="26"/>
      <c r="C31" s="15"/>
      <c r="D31" s="15"/>
    </row>
    <row r="34" spans="1:6" ht="21" x14ac:dyDescent="0.4">
      <c r="A34" s="21" t="s">
        <v>40</v>
      </c>
    </row>
    <row r="35" spans="1:6" x14ac:dyDescent="0.3">
      <c r="A35" s="15" t="s">
        <v>37</v>
      </c>
      <c r="B35" s="15" t="s">
        <v>41</v>
      </c>
      <c r="C35" s="15" t="s">
        <v>42</v>
      </c>
      <c r="D35" s="15" t="s">
        <v>29</v>
      </c>
      <c r="E35" s="15" t="s">
        <v>38</v>
      </c>
    </row>
    <row r="36" spans="1:6" x14ac:dyDescent="0.3">
      <c r="A36" s="15">
        <v>1</v>
      </c>
      <c r="B36" s="26"/>
      <c r="C36" s="26"/>
      <c r="D36" s="15"/>
      <c r="E36" s="17"/>
    </row>
    <row r="37" spans="1:6" x14ac:dyDescent="0.3">
      <c r="A37" s="15">
        <v>2</v>
      </c>
      <c r="B37" s="26"/>
      <c r="C37" s="26"/>
      <c r="D37" s="15"/>
      <c r="E37" s="17"/>
    </row>
    <row r="38" spans="1:6" x14ac:dyDescent="0.3">
      <c r="A38" s="15">
        <v>3</v>
      </c>
      <c r="B38" s="26"/>
      <c r="C38" s="26"/>
      <c r="D38" s="15"/>
      <c r="E38" s="17"/>
    </row>
    <row r="39" spans="1:6" x14ac:dyDescent="0.3">
      <c r="A39" s="15">
        <v>4</v>
      </c>
      <c r="B39" s="26"/>
      <c r="C39" s="26"/>
      <c r="D39" s="15"/>
      <c r="E39" s="17"/>
    </row>
    <row r="40" spans="1:6" x14ac:dyDescent="0.3">
      <c r="A40" s="15">
        <v>5</v>
      </c>
      <c r="B40" s="26"/>
      <c r="C40" s="26"/>
      <c r="D40" s="15"/>
      <c r="E40" s="17"/>
    </row>
    <row r="41" spans="1:6" x14ac:dyDescent="0.3">
      <c r="A41" s="15">
        <v>6</v>
      </c>
      <c r="B41" s="26"/>
      <c r="C41" s="26"/>
      <c r="D41" s="15"/>
      <c r="E41" s="17"/>
    </row>
    <row r="42" spans="1:6" x14ac:dyDescent="0.3">
      <c r="A42" s="15">
        <v>7</v>
      </c>
      <c r="B42" s="26"/>
      <c r="C42" s="26"/>
      <c r="D42" s="15"/>
      <c r="E42" s="17"/>
    </row>
    <row r="43" spans="1:6" x14ac:dyDescent="0.3">
      <c r="A43" s="15">
        <v>8</v>
      </c>
      <c r="B43" s="26"/>
      <c r="C43" s="26"/>
      <c r="D43" s="15"/>
      <c r="E43" s="17"/>
    </row>
    <row r="44" spans="1:6" x14ac:dyDescent="0.3">
      <c r="E44" s="27">
        <f>SUM(E36:E43)</f>
        <v>0</v>
      </c>
    </row>
    <row r="47" spans="1:6" ht="21" x14ac:dyDescent="0.4">
      <c r="A47" s="21" t="s">
        <v>43</v>
      </c>
    </row>
    <row r="48" spans="1:6" x14ac:dyDescent="0.3">
      <c r="F48" s="28" t="s">
        <v>44</v>
      </c>
    </row>
    <row r="49" spans="1:9" x14ac:dyDescent="0.3">
      <c r="A49" s="15">
        <v>1</v>
      </c>
      <c r="B49" s="29" t="s">
        <v>45</v>
      </c>
      <c r="C49" s="15" t="s">
        <v>46</v>
      </c>
      <c r="D49" s="15" t="s">
        <v>10</v>
      </c>
      <c r="E49" s="15">
        <f>4*8+4*7+3*4*2</f>
        <v>84</v>
      </c>
      <c r="F49" s="15">
        <v>0.5</v>
      </c>
      <c r="G49" s="15">
        <f>E49*F49</f>
        <v>42</v>
      </c>
    </row>
    <row r="50" spans="1:9" x14ac:dyDescent="0.3">
      <c r="A50" s="15">
        <f>A49+1</f>
        <v>2</v>
      </c>
      <c r="B50" s="29" t="s">
        <v>47</v>
      </c>
      <c r="C50" s="15" t="s">
        <v>48</v>
      </c>
      <c r="D50" s="15" t="s">
        <v>49</v>
      </c>
      <c r="E50" s="15">
        <f>2+2+7+28+141-5+5+61+27+14+33+31+20+120+10</f>
        <v>496</v>
      </c>
      <c r="F50" s="15">
        <f>0.12*2</f>
        <v>0.24</v>
      </c>
      <c r="G50" s="15">
        <f>E50*F50</f>
        <v>119.03999999999999</v>
      </c>
      <c r="I50" t="s">
        <v>95</v>
      </c>
    </row>
    <row r="51" spans="1:9" x14ac:dyDescent="0.3">
      <c r="A51" s="15">
        <f t="shared" ref="A51:A63" si="0">A50+1</f>
        <v>3</v>
      </c>
      <c r="B51" s="29" t="s">
        <v>50</v>
      </c>
      <c r="C51" s="15" t="s">
        <v>51</v>
      </c>
      <c r="D51" s="15" t="s">
        <v>49</v>
      </c>
      <c r="E51" s="15">
        <f>22+6+7+11</f>
        <v>46</v>
      </c>
      <c r="F51" s="15">
        <v>0.26250000000000001</v>
      </c>
      <c r="G51" s="15">
        <f t="shared" ref="G51:G63" si="1">E51*F51</f>
        <v>12.075000000000001</v>
      </c>
      <c r="I51" t="s">
        <v>96</v>
      </c>
    </row>
    <row r="52" spans="1:9" x14ac:dyDescent="0.3">
      <c r="A52" s="15">
        <f t="shared" si="0"/>
        <v>4</v>
      </c>
      <c r="B52" s="29" t="s">
        <v>52</v>
      </c>
      <c r="C52" s="15" t="s">
        <v>53</v>
      </c>
      <c r="D52" s="15" t="s">
        <v>54</v>
      </c>
      <c r="E52" s="15">
        <f>8+7+6</f>
        <v>21</v>
      </c>
      <c r="F52" s="15">
        <f>0.5*0.75</f>
        <v>0.375</v>
      </c>
      <c r="G52" s="15">
        <f t="shared" si="1"/>
        <v>7.875</v>
      </c>
      <c r="I52" t="s">
        <v>99</v>
      </c>
    </row>
    <row r="53" spans="1:9" x14ac:dyDescent="0.3">
      <c r="A53" s="15">
        <f t="shared" si="0"/>
        <v>5</v>
      </c>
      <c r="B53" s="29" t="s">
        <v>55</v>
      </c>
      <c r="C53" s="15" t="s">
        <v>56</v>
      </c>
      <c r="D53" s="15" t="s">
        <v>49</v>
      </c>
      <c r="E53" s="15"/>
      <c r="F53" s="15">
        <v>0.5</v>
      </c>
      <c r="G53" s="15">
        <f t="shared" si="1"/>
        <v>0</v>
      </c>
    </row>
    <row r="54" spans="1:9" x14ac:dyDescent="0.3">
      <c r="A54" s="15">
        <f t="shared" si="0"/>
        <v>6</v>
      </c>
      <c r="B54" s="29" t="s">
        <v>57</v>
      </c>
      <c r="C54" s="15" t="s">
        <v>58</v>
      </c>
      <c r="D54" s="15" t="s">
        <v>49</v>
      </c>
      <c r="E54" s="15">
        <f>13+5+5+18+31+8+13+23+100</f>
        <v>216</v>
      </c>
      <c r="F54" s="15">
        <f>0.5*0.12</f>
        <v>0.06</v>
      </c>
      <c r="G54" s="15">
        <f t="shared" si="1"/>
        <v>12.959999999999999</v>
      </c>
    </row>
    <row r="55" spans="1:9" x14ac:dyDescent="0.3">
      <c r="A55" s="15">
        <f t="shared" si="0"/>
        <v>7</v>
      </c>
      <c r="B55" s="29" t="s">
        <v>59</v>
      </c>
      <c r="C55" s="15" t="s">
        <v>60</v>
      </c>
      <c r="D55" s="15" t="s">
        <v>49</v>
      </c>
      <c r="E55" s="15"/>
      <c r="F55" s="15">
        <v>0.06</v>
      </c>
      <c r="G55" s="15">
        <f t="shared" si="1"/>
        <v>0</v>
      </c>
    </row>
    <row r="56" spans="1:9" x14ac:dyDescent="0.3">
      <c r="A56" s="15">
        <f t="shared" si="0"/>
        <v>8</v>
      </c>
      <c r="B56" s="29" t="s">
        <v>61</v>
      </c>
      <c r="C56" s="15" t="s">
        <v>62</v>
      </c>
      <c r="D56" s="15" t="s">
        <v>49</v>
      </c>
      <c r="E56" s="15"/>
      <c r="F56" s="15">
        <v>0.04</v>
      </c>
      <c r="G56" s="15">
        <f t="shared" si="1"/>
        <v>0</v>
      </c>
    </row>
    <row r="57" spans="1:9" x14ac:dyDescent="0.3">
      <c r="A57" s="15">
        <f t="shared" si="0"/>
        <v>9</v>
      </c>
      <c r="B57" s="29" t="s">
        <v>63</v>
      </c>
      <c r="C57" s="15" t="s">
        <v>64</v>
      </c>
      <c r="D57" s="29" t="s">
        <v>65</v>
      </c>
      <c r="E57" s="15">
        <f>27+42+12+7+13</f>
        <v>101</v>
      </c>
      <c r="F57" s="15">
        <v>0.38</v>
      </c>
      <c r="G57" s="15">
        <f t="shared" si="1"/>
        <v>38.380000000000003</v>
      </c>
    </row>
    <row r="58" spans="1:9" x14ac:dyDescent="0.3">
      <c r="A58" s="15">
        <f t="shared" si="0"/>
        <v>10</v>
      </c>
      <c r="B58" s="29"/>
      <c r="C58" s="15" t="s">
        <v>64</v>
      </c>
      <c r="D58" s="15" t="s">
        <v>66</v>
      </c>
      <c r="E58" s="15">
        <f>36+68+9+20+11+20</f>
        <v>164</v>
      </c>
      <c r="F58" s="15">
        <v>0.24</v>
      </c>
      <c r="G58" s="15">
        <f t="shared" si="1"/>
        <v>39.36</v>
      </c>
    </row>
    <row r="59" spans="1:9" x14ac:dyDescent="0.3">
      <c r="A59" s="15">
        <f t="shared" si="0"/>
        <v>11</v>
      </c>
      <c r="B59" s="29" t="s">
        <v>67</v>
      </c>
      <c r="C59" s="15" t="s">
        <v>68</v>
      </c>
      <c r="D59" s="15" t="s">
        <v>49</v>
      </c>
      <c r="E59" s="15">
        <f>36+65+13+16</f>
        <v>130</v>
      </c>
      <c r="F59" s="15">
        <v>0.12</v>
      </c>
      <c r="G59" s="15">
        <f t="shared" si="1"/>
        <v>15.6</v>
      </c>
    </row>
    <row r="60" spans="1:9" x14ac:dyDescent="0.3">
      <c r="A60" s="15">
        <f t="shared" si="0"/>
        <v>12</v>
      </c>
      <c r="B60" s="29" t="s">
        <v>69</v>
      </c>
      <c r="C60" s="15" t="s">
        <v>70</v>
      </c>
      <c r="D60" s="15" t="s">
        <v>49</v>
      </c>
      <c r="E60" s="15">
        <f>19+7+52+61+100</f>
        <v>239</v>
      </c>
      <c r="F60" s="15">
        <f>0.24</f>
        <v>0.24</v>
      </c>
      <c r="G60" s="15">
        <f t="shared" si="1"/>
        <v>57.36</v>
      </c>
    </row>
    <row r="61" spans="1:9" x14ac:dyDescent="0.3">
      <c r="A61" s="15">
        <f t="shared" si="0"/>
        <v>13</v>
      </c>
      <c r="B61" s="29" t="s">
        <v>71</v>
      </c>
      <c r="C61" s="15" t="s">
        <v>72</v>
      </c>
      <c r="D61" s="15" t="s">
        <v>54</v>
      </c>
      <c r="E61" s="15"/>
      <c r="F61" s="15">
        <v>4.1500000000000004</v>
      </c>
      <c r="G61" s="15">
        <f t="shared" si="1"/>
        <v>0</v>
      </c>
    </row>
    <row r="62" spans="1:9" x14ac:dyDescent="0.3">
      <c r="A62" s="15">
        <f t="shared" si="0"/>
        <v>14</v>
      </c>
      <c r="B62" s="29" t="s">
        <v>71</v>
      </c>
      <c r="C62" s="15" t="s">
        <v>98</v>
      </c>
      <c r="D62" s="15" t="s">
        <v>54</v>
      </c>
      <c r="E62" s="15">
        <v>2</v>
      </c>
      <c r="F62" s="15">
        <v>1.49</v>
      </c>
      <c r="G62" s="15">
        <f t="shared" si="1"/>
        <v>2.98</v>
      </c>
    </row>
    <row r="63" spans="1:9" x14ac:dyDescent="0.3">
      <c r="A63" s="15">
        <f t="shared" si="0"/>
        <v>15</v>
      </c>
      <c r="B63" s="29" t="s">
        <v>71</v>
      </c>
      <c r="C63" s="15"/>
      <c r="D63" s="15"/>
      <c r="E63" s="15"/>
      <c r="F63" s="15">
        <v>2.19</v>
      </c>
      <c r="G63" s="15">
        <f t="shared" si="1"/>
        <v>0</v>
      </c>
    </row>
    <row r="64" spans="1:9" x14ac:dyDescent="0.3">
      <c r="A64" s="15">
        <v>16</v>
      </c>
      <c r="B64" s="29" t="s">
        <v>73</v>
      </c>
      <c r="C64" s="15" t="s">
        <v>74</v>
      </c>
      <c r="D64" s="15" t="s">
        <v>49</v>
      </c>
      <c r="E64" s="15"/>
      <c r="F64" s="15">
        <v>0.06</v>
      </c>
      <c r="G64" s="15">
        <f>E64*F64</f>
        <v>0</v>
      </c>
    </row>
    <row r="65" spans="1:7" x14ac:dyDescent="0.3">
      <c r="A65" s="15">
        <v>17</v>
      </c>
      <c r="B65" s="29" t="s">
        <v>73</v>
      </c>
      <c r="C65" s="15" t="s">
        <v>75</v>
      </c>
      <c r="D65" s="15" t="s">
        <v>49</v>
      </c>
      <c r="E65" s="15"/>
      <c r="F65" s="15">
        <v>0.12</v>
      </c>
      <c r="G65" s="15">
        <f>E65*F65</f>
        <v>0</v>
      </c>
    </row>
    <row r="66" spans="1:7" x14ac:dyDescent="0.3">
      <c r="A66" s="15">
        <v>18</v>
      </c>
      <c r="B66" s="29" t="s">
        <v>102</v>
      </c>
      <c r="C66" s="15" t="s">
        <v>97</v>
      </c>
      <c r="D66" s="15" t="s">
        <v>49</v>
      </c>
      <c r="E66" s="15">
        <f>12+23</f>
        <v>35</v>
      </c>
      <c r="F66" s="15">
        <v>0.18</v>
      </c>
      <c r="G66" s="15">
        <f>E66*F66</f>
        <v>6.3</v>
      </c>
    </row>
    <row r="67" spans="1:7" x14ac:dyDescent="0.3">
      <c r="A67" s="15"/>
      <c r="B67" s="29" t="s">
        <v>101</v>
      </c>
      <c r="C67" s="15" t="s">
        <v>100</v>
      </c>
      <c r="D67" s="15" t="s">
        <v>49</v>
      </c>
      <c r="E67" s="15">
        <f>149-62</f>
        <v>87</v>
      </c>
      <c r="F67" s="15">
        <v>0.2</v>
      </c>
      <c r="G67" s="15">
        <f>E67*F67</f>
        <v>17.400000000000002</v>
      </c>
    </row>
    <row r="68" spans="1:7" x14ac:dyDescent="0.3">
      <c r="A68" s="15"/>
      <c r="B68" s="15"/>
      <c r="C68" s="15"/>
      <c r="D68" s="15"/>
      <c r="E68" s="15"/>
      <c r="F68" s="15"/>
      <c r="G68" s="15">
        <f>SUM(G49:G67)</f>
        <v>371.33000000000004</v>
      </c>
    </row>
    <row r="71" spans="1:7" ht="21" x14ac:dyDescent="0.4">
      <c r="A71" s="21" t="s">
        <v>76</v>
      </c>
    </row>
    <row r="72" spans="1:7" x14ac:dyDescent="0.3">
      <c r="A72" s="15" t="s">
        <v>37</v>
      </c>
      <c r="B72" s="15" t="s">
        <v>41</v>
      </c>
      <c r="C72" s="15" t="s">
        <v>42</v>
      </c>
      <c r="D72" s="15" t="s">
        <v>29</v>
      </c>
      <c r="E72" s="15" t="s">
        <v>38</v>
      </c>
    </row>
    <row r="73" spans="1:7" x14ac:dyDescent="0.3">
      <c r="A73" s="15">
        <v>1</v>
      </c>
      <c r="B73" s="26" t="s">
        <v>118</v>
      </c>
      <c r="C73" s="26"/>
      <c r="D73" s="15"/>
      <c r="E73" s="17">
        <v>86</v>
      </c>
    </row>
    <row r="74" spans="1:7" x14ac:dyDescent="0.3">
      <c r="A74" s="15">
        <v>2</v>
      </c>
      <c r="B74" s="26" t="s">
        <v>118</v>
      </c>
      <c r="C74" s="26"/>
      <c r="D74" s="15"/>
      <c r="E74" s="17">
        <f>70+40</f>
        <v>110</v>
      </c>
    </row>
    <row r="75" spans="1:7" x14ac:dyDescent="0.3">
      <c r="A75" s="15">
        <v>3</v>
      </c>
      <c r="B75" s="41" t="s">
        <v>119</v>
      </c>
      <c r="C75" s="26"/>
      <c r="D75" s="15"/>
      <c r="E75" s="17">
        <v>110</v>
      </c>
    </row>
    <row r="76" spans="1:7" x14ac:dyDescent="0.3">
      <c r="A76" s="15">
        <v>4</v>
      </c>
      <c r="B76" s="26"/>
      <c r="C76" s="26"/>
      <c r="D76" s="15"/>
      <c r="E76" s="17"/>
    </row>
    <row r="77" spans="1:7" x14ac:dyDescent="0.3">
      <c r="A77" s="15">
        <v>5</v>
      </c>
      <c r="B77" s="26"/>
      <c r="C77" s="26"/>
      <c r="D77" s="15"/>
      <c r="E77" s="17"/>
    </row>
    <row r="78" spans="1:7" x14ac:dyDescent="0.3">
      <c r="A78" s="15">
        <v>6</v>
      </c>
      <c r="B78" s="26"/>
      <c r="C78" s="26"/>
      <c r="D78" s="15"/>
      <c r="E78" s="17"/>
    </row>
    <row r="79" spans="1:7" x14ac:dyDescent="0.3">
      <c r="A79" s="15">
        <v>7</v>
      </c>
      <c r="B79" s="26"/>
      <c r="C79" s="26"/>
      <c r="D79" s="15"/>
      <c r="E79" s="17"/>
    </row>
    <row r="80" spans="1:7" x14ac:dyDescent="0.3">
      <c r="A80" s="15">
        <v>8</v>
      </c>
      <c r="B80" s="26"/>
      <c r="C80" s="26"/>
      <c r="D80" s="15"/>
      <c r="E80" s="17"/>
    </row>
    <row r="81" spans="1:6" x14ac:dyDescent="0.3">
      <c r="E81" s="27">
        <f>SUM(E73:E80)</f>
        <v>306</v>
      </c>
    </row>
    <row r="84" spans="1:6" ht="21" x14ac:dyDescent="0.4">
      <c r="A84" s="21" t="s">
        <v>106</v>
      </c>
    </row>
    <row r="85" spans="1:6" x14ac:dyDescent="0.3">
      <c r="A85" s="15" t="s">
        <v>37</v>
      </c>
      <c r="B85" s="15" t="s">
        <v>41</v>
      </c>
      <c r="C85" s="15" t="s">
        <v>42</v>
      </c>
      <c r="D85" s="15" t="s">
        <v>29</v>
      </c>
      <c r="E85" s="15" t="s">
        <v>38</v>
      </c>
    </row>
    <row r="86" spans="1:6" x14ac:dyDescent="0.3">
      <c r="A86" s="15">
        <v>1</v>
      </c>
      <c r="B86" s="26" t="s">
        <v>107</v>
      </c>
      <c r="C86" s="41" t="s">
        <v>108</v>
      </c>
      <c r="D86" s="15" t="s">
        <v>109</v>
      </c>
      <c r="E86" s="17">
        <f>267*2</f>
        <v>534</v>
      </c>
      <c r="F86" t="s">
        <v>113</v>
      </c>
    </row>
    <row r="87" spans="1:6" x14ac:dyDescent="0.3">
      <c r="A87" s="15">
        <v>2</v>
      </c>
      <c r="B87" s="26" t="s">
        <v>110</v>
      </c>
      <c r="C87" s="26"/>
      <c r="D87" s="15" t="s">
        <v>112</v>
      </c>
      <c r="E87" s="17">
        <v>120</v>
      </c>
      <c r="F87" t="s">
        <v>111</v>
      </c>
    </row>
    <row r="88" spans="1:6" x14ac:dyDescent="0.3">
      <c r="A88" s="15">
        <v>3</v>
      </c>
      <c r="B88" s="26"/>
      <c r="C88" s="26"/>
      <c r="D88" s="15"/>
      <c r="E88" s="17"/>
    </row>
    <row r="89" spans="1:6" x14ac:dyDescent="0.3">
      <c r="A89" s="15">
        <v>4</v>
      </c>
      <c r="B89" s="26"/>
      <c r="C89" s="26"/>
      <c r="D89" s="15"/>
      <c r="E89" s="17"/>
    </row>
    <row r="90" spans="1:6" x14ac:dyDescent="0.3">
      <c r="A90" s="15">
        <v>5</v>
      </c>
      <c r="B90" s="26"/>
      <c r="C90" s="26"/>
      <c r="D90" s="15"/>
      <c r="E90" s="17"/>
    </row>
    <row r="91" spans="1:6" x14ac:dyDescent="0.3">
      <c r="A91" s="15">
        <v>6</v>
      </c>
      <c r="B91" s="26"/>
      <c r="C91" s="26"/>
      <c r="D91" s="15"/>
      <c r="E91" s="17"/>
    </row>
    <row r="92" spans="1:6" x14ac:dyDescent="0.3">
      <c r="A92" s="15">
        <v>7</v>
      </c>
      <c r="B92" s="26"/>
      <c r="C92" s="26"/>
      <c r="D92" s="15"/>
      <c r="E92" s="17"/>
    </row>
    <row r="93" spans="1:6" x14ac:dyDescent="0.3">
      <c r="A93" s="15">
        <v>8</v>
      </c>
      <c r="B93" s="26"/>
      <c r="C93" s="26"/>
      <c r="D93" s="15"/>
      <c r="E93" s="17"/>
    </row>
    <row r="94" spans="1:6" x14ac:dyDescent="0.3">
      <c r="E94" s="27">
        <f>SUM(E86:E93)</f>
        <v>654</v>
      </c>
    </row>
    <row r="97" spans="1:7" x14ac:dyDescent="0.3">
      <c r="A97" s="15">
        <v>1</v>
      </c>
      <c r="B97" s="29" t="s">
        <v>45</v>
      </c>
      <c r="C97" s="15" t="s">
        <v>46</v>
      </c>
      <c r="D97" s="15" t="s">
        <v>10</v>
      </c>
      <c r="E97" s="15"/>
      <c r="F97" s="15">
        <v>0.5</v>
      </c>
      <c r="G97" s="15">
        <f>E97*F97</f>
        <v>0</v>
      </c>
    </row>
    <row r="98" spans="1:7" x14ac:dyDescent="0.3">
      <c r="A98" s="15">
        <f>A97+1</f>
        <v>2</v>
      </c>
      <c r="B98" s="29" t="s">
        <v>47</v>
      </c>
      <c r="C98" s="15" t="s">
        <v>48</v>
      </c>
      <c r="D98" s="15" t="s">
        <v>49</v>
      </c>
      <c r="E98" s="15">
        <f>90+67</f>
        <v>157</v>
      </c>
      <c r="F98" s="15">
        <f>0.12*2</f>
        <v>0.24</v>
      </c>
      <c r="G98" s="15">
        <f>E98*F98</f>
        <v>37.68</v>
      </c>
    </row>
    <row r="99" spans="1:7" x14ac:dyDescent="0.3">
      <c r="A99" s="15">
        <f t="shared" ref="A99:A111" si="2">A98+1</f>
        <v>3</v>
      </c>
      <c r="B99" s="29" t="s">
        <v>50</v>
      </c>
      <c r="C99" s="15" t="s">
        <v>51</v>
      </c>
      <c r="D99" s="15" t="s">
        <v>49</v>
      </c>
      <c r="E99" s="15">
        <f>3.5+12+12</f>
        <v>27.5</v>
      </c>
      <c r="F99" s="15">
        <v>0.26250000000000001</v>
      </c>
      <c r="G99" s="15">
        <f t="shared" ref="G99:G111" si="3">E99*F99</f>
        <v>7.21875</v>
      </c>
    </row>
    <row r="100" spans="1:7" x14ac:dyDescent="0.3">
      <c r="A100" s="15">
        <f t="shared" si="2"/>
        <v>4</v>
      </c>
      <c r="B100" s="29" t="s">
        <v>52</v>
      </c>
      <c r="C100" s="15" t="s">
        <v>53</v>
      </c>
      <c r="D100" s="15" t="s">
        <v>54</v>
      </c>
      <c r="E100" s="15"/>
      <c r="F100" s="15">
        <f>0.5*0.75</f>
        <v>0.375</v>
      </c>
      <c r="G100" s="15">
        <f t="shared" si="3"/>
        <v>0</v>
      </c>
    </row>
    <row r="101" spans="1:7" x14ac:dyDescent="0.3">
      <c r="A101" s="15">
        <f t="shared" si="2"/>
        <v>5</v>
      </c>
      <c r="B101" s="29" t="s">
        <v>55</v>
      </c>
      <c r="C101" s="15" t="s">
        <v>56</v>
      </c>
      <c r="D101" s="15" t="s">
        <v>49</v>
      </c>
      <c r="E101" s="15"/>
      <c r="F101" s="15">
        <v>0.5</v>
      </c>
      <c r="G101" s="15">
        <f t="shared" si="3"/>
        <v>0</v>
      </c>
    </row>
    <row r="102" spans="1:7" x14ac:dyDescent="0.3">
      <c r="A102" s="15">
        <f t="shared" si="2"/>
        <v>6</v>
      </c>
      <c r="B102" s="29" t="s">
        <v>57</v>
      </c>
      <c r="C102" s="15" t="s">
        <v>58</v>
      </c>
      <c r="D102" s="15" t="s">
        <v>49</v>
      </c>
      <c r="E102" s="15">
        <f>5+20+5+22+30</f>
        <v>82</v>
      </c>
      <c r="F102" s="15">
        <f>0.5*0.12</f>
        <v>0.06</v>
      </c>
      <c r="G102" s="15">
        <f t="shared" si="3"/>
        <v>4.92</v>
      </c>
    </row>
    <row r="103" spans="1:7" x14ac:dyDescent="0.3">
      <c r="A103" s="15">
        <f t="shared" si="2"/>
        <v>7</v>
      </c>
      <c r="B103" s="29" t="s">
        <v>59</v>
      </c>
      <c r="C103" s="15" t="s">
        <v>60</v>
      </c>
      <c r="D103" s="15" t="s">
        <v>49</v>
      </c>
      <c r="E103" s="15"/>
      <c r="F103" s="15">
        <v>0.06</v>
      </c>
      <c r="G103" s="15">
        <f t="shared" si="3"/>
        <v>0</v>
      </c>
    </row>
    <row r="104" spans="1:7" x14ac:dyDescent="0.3">
      <c r="A104" s="15">
        <f t="shared" si="2"/>
        <v>8</v>
      </c>
      <c r="B104" s="29" t="s">
        <v>61</v>
      </c>
      <c r="C104" s="15" t="s">
        <v>62</v>
      </c>
      <c r="D104" s="15" t="s">
        <v>49</v>
      </c>
      <c r="E104" s="15"/>
      <c r="F104" s="15">
        <v>0.04</v>
      </c>
      <c r="G104" s="15">
        <f t="shared" si="3"/>
        <v>0</v>
      </c>
    </row>
    <row r="105" spans="1:7" x14ac:dyDescent="0.3">
      <c r="A105" s="15">
        <f t="shared" si="2"/>
        <v>9</v>
      </c>
      <c r="B105" s="29" t="s">
        <v>63</v>
      </c>
      <c r="C105" s="15" t="s">
        <v>64</v>
      </c>
      <c r="D105" s="29" t="s">
        <v>65</v>
      </c>
      <c r="E105" s="15"/>
      <c r="F105" s="15">
        <v>0.38</v>
      </c>
      <c r="G105" s="15">
        <f t="shared" si="3"/>
        <v>0</v>
      </c>
    </row>
    <row r="106" spans="1:7" x14ac:dyDescent="0.3">
      <c r="A106" s="15">
        <f t="shared" si="2"/>
        <v>10</v>
      </c>
      <c r="B106" s="29"/>
      <c r="C106" s="15" t="s">
        <v>64</v>
      </c>
      <c r="D106" s="15" t="s">
        <v>66</v>
      </c>
      <c r="E106" s="15"/>
      <c r="F106" s="15">
        <v>0.24</v>
      </c>
      <c r="G106" s="15">
        <f t="shared" si="3"/>
        <v>0</v>
      </c>
    </row>
    <row r="107" spans="1:7" x14ac:dyDescent="0.3">
      <c r="A107" s="15">
        <f t="shared" si="2"/>
        <v>11</v>
      </c>
      <c r="B107" s="29" t="s">
        <v>67</v>
      </c>
      <c r="C107" s="15" t="s">
        <v>68</v>
      </c>
      <c r="D107" s="15" t="s">
        <v>49</v>
      </c>
      <c r="E107" s="15"/>
      <c r="F107" s="15">
        <v>0.12</v>
      </c>
      <c r="G107" s="15">
        <f t="shared" si="3"/>
        <v>0</v>
      </c>
    </row>
    <row r="108" spans="1:7" x14ac:dyDescent="0.3">
      <c r="A108" s="15">
        <f t="shared" si="2"/>
        <v>12</v>
      </c>
      <c r="B108" s="29" t="s">
        <v>69</v>
      </c>
      <c r="C108" s="15" t="s">
        <v>70</v>
      </c>
      <c r="D108" s="15" t="s">
        <v>49</v>
      </c>
      <c r="E108" s="15"/>
      <c r="F108" s="15">
        <f>0.24</f>
        <v>0.24</v>
      </c>
      <c r="G108" s="15">
        <f t="shared" si="3"/>
        <v>0</v>
      </c>
    </row>
    <row r="109" spans="1:7" x14ac:dyDescent="0.3">
      <c r="A109" s="15">
        <f t="shared" si="2"/>
        <v>13</v>
      </c>
      <c r="B109" s="29" t="s">
        <v>71</v>
      </c>
      <c r="C109" s="15" t="s">
        <v>72</v>
      </c>
      <c r="D109" s="15" t="s">
        <v>54</v>
      </c>
      <c r="E109" s="15"/>
      <c r="F109" s="15">
        <v>4.1500000000000004</v>
      </c>
      <c r="G109" s="15">
        <f t="shared" si="3"/>
        <v>0</v>
      </c>
    </row>
    <row r="110" spans="1:7" x14ac:dyDescent="0.3">
      <c r="A110" s="15">
        <f t="shared" si="2"/>
        <v>14</v>
      </c>
      <c r="B110" s="29" t="s">
        <v>71</v>
      </c>
      <c r="C110" s="15" t="s">
        <v>98</v>
      </c>
      <c r="D110" s="15" t="s">
        <v>54</v>
      </c>
      <c r="E110" s="15"/>
      <c r="F110" s="15">
        <v>1.49</v>
      </c>
      <c r="G110" s="15">
        <f t="shared" si="3"/>
        <v>0</v>
      </c>
    </row>
    <row r="111" spans="1:7" x14ac:dyDescent="0.3">
      <c r="A111" s="15">
        <f t="shared" si="2"/>
        <v>15</v>
      </c>
      <c r="B111" s="29" t="s">
        <v>71</v>
      </c>
      <c r="C111" s="15"/>
      <c r="D111" s="15"/>
      <c r="E111" s="15"/>
      <c r="F111" s="15">
        <v>2.19</v>
      </c>
      <c r="G111" s="15">
        <f t="shared" si="3"/>
        <v>0</v>
      </c>
    </row>
    <row r="112" spans="1:7" x14ac:dyDescent="0.3">
      <c r="A112" s="15">
        <v>16</v>
      </c>
      <c r="B112" s="29" t="s">
        <v>73</v>
      </c>
      <c r="C112" s="15" t="s">
        <v>74</v>
      </c>
      <c r="D112" s="15" t="s">
        <v>49</v>
      </c>
      <c r="E112" s="15"/>
      <c r="F112" s="15">
        <v>0.06</v>
      </c>
      <c r="G112" s="15">
        <f>E112*F112</f>
        <v>0</v>
      </c>
    </row>
    <row r="113" spans="1:7" x14ac:dyDescent="0.3">
      <c r="A113" s="15">
        <v>17</v>
      </c>
      <c r="B113" s="29" t="s">
        <v>73</v>
      </c>
      <c r="C113" s="15" t="s">
        <v>75</v>
      </c>
      <c r="D113" s="15" t="s">
        <v>49</v>
      </c>
      <c r="E113" s="15"/>
      <c r="F113" s="15">
        <v>0.12</v>
      </c>
      <c r="G113" s="15">
        <f>E113*F113</f>
        <v>0</v>
      </c>
    </row>
    <row r="114" spans="1:7" x14ac:dyDescent="0.3">
      <c r="A114" s="15">
        <v>18</v>
      </c>
      <c r="B114" s="29" t="s">
        <v>102</v>
      </c>
      <c r="C114" s="15" t="s">
        <v>97</v>
      </c>
      <c r="D114" s="15" t="s">
        <v>49</v>
      </c>
      <c r="E114" s="15"/>
      <c r="F114" s="15">
        <v>0.18</v>
      </c>
      <c r="G114" s="15">
        <f>E114*F114</f>
        <v>0</v>
      </c>
    </row>
    <row r="115" spans="1:7" x14ac:dyDescent="0.3">
      <c r="A115" s="15"/>
      <c r="B115" s="29" t="s">
        <v>101</v>
      </c>
      <c r="C115" s="15" t="s">
        <v>100</v>
      </c>
      <c r="D115" s="15" t="s">
        <v>49</v>
      </c>
      <c r="E115" s="15"/>
      <c r="F115" s="15">
        <v>0.2</v>
      </c>
      <c r="G115" s="15">
        <f>E115*F115</f>
        <v>0</v>
      </c>
    </row>
    <row r="116" spans="1:7" x14ac:dyDescent="0.3">
      <c r="A116" s="15"/>
      <c r="B116" s="15"/>
      <c r="C116" s="15"/>
      <c r="D116" s="15"/>
      <c r="E116" s="15"/>
      <c r="F116" s="15"/>
      <c r="G116" s="15">
        <f>SUM(G97:G115)</f>
        <v>49.818750000000001</v>
      </c>
    </row>
    <row r="118" spans="1:7" ht="21" x14ac:dyDescent="0.4">
      <c r="A118" s="21" t="s">
        <v>123</v>
      </c>
    </row>
    <row r="119" spans="1:7" x14ac:dyDescent="0.3">
      <c r="A119" s="15" t="s">
        <v>37</v>
      </c>
      <c r="B119" s="15" t="s">
        <v>41</v>
      </c>
      <c r="C119" s="15" t="s">
        <v>42</v>
      </c>
      <c r="D119" s="15" t="s">
        <v>29</v>
      </c>
      <c r="E119" s="15" t="s">
        <v>38</v>
      </c>
    </row>
    <row r="120" spans="1:7" x14ac:dyDescent="0.3">
      <c r="A120" s="15">
        <v>1</v>
      </c>
      <c r="B120" s="26"/>
      <c r="C120" s="26"/>
      <c r="D120" s="15"/>
      <c r="E120" s="17">
        <f>300+209</f>
        <v>509</v>
      </c>
    </row>
    <row r="121" spans="1:7" x14ac:dyDescent="0.3">
      <c r="A121" s="15">
        <v>2</v>
      </c>
      <c r="B121" s="26"/>
      <c r="C121" s="26"/>
      <c r="D121" s="15"/>
      <c r="E121" s="17"/>
    </row>
    <row r="122" spans="1:7" x14ac:dyDescent="0.3">
      <c r="A122" s="15">
        <v>3</v>
      </c>
      <c r="B122" s="26"/>
      <c r="C122" s="26"/>
      <c r="D122" s="15"/>
      <c r="E122" s="17"/>
    </row>
    <row r="123" spans="1:7" x14ac:dyDescent="0.3">
      <c r="A123" s="15">
        <v>4</v>
      </c>
      <c r="B123" s="26"/>
      <c r="C123" s="26"/>
      <c r="D123" s="15"/>
      <c r="E123" s="17"/>
    </row>
    <row r="124" spans="1:7" x14ac:dyDescent="0.3">
      <c r="A124" s="15">
        <v>5</v>
      </c>
      <c r="B124" s="26"/>
      <c r="C124" s="26"/>
      <c r="D124" s="15"/>
      <c r="E124" s="17"/>
    </row>
    <row r="125" spans="1:7" x14ac:dyDescent="0.3">
      <c r="A125" s="15">
        <v>6</v>
      </c>
      <c r="B125" s="26"/>
      <c r="C125" s="26"/>
      <c r="D125" s="15"/>
      <c r="E125" s="17"/>
    </row>
    <row r="126" spans="1:7" x14ac:dyDescent="0.3">
      <c r="A126" s="15">
        <v>7</v>
      </c>
      <c r="B126" s="26"/>
      <c r="C126" s="26"/>
      <c r="D126" s="15"/>
      <c r="E126" s="17"/>
    </row>
    <row r="127" spans="1:7" x14ac:dyDescent="0.3">
      <c r="A127" s="15">
        <v>8</v>
      </c>
      <c r="B127" s="26"/>
      <c r="C127" s="26"/>
      <c r="D127" s="15"/>
      <c r="E127" s="17"/>
    </row>
    <row r="128" spans="1:7" x14ac:dyDescent="0.3">
      <c r="E128" s="27">
        <f>SUM(E120:E127)</f>
        <v>509</v>
      </c>
    </row>
  </sheetData>
  <mergeCells count="8">
    <mergeCell ref="F12:G12"/>
    <mergeCell ref="H12:H13"/>
    <mergeCell ref="I12:I13"/>
    <mergeCell ref="A12:A13"/>
    <mergeCell ref="B12:B13"/>
    <mergeCell ref="C12:C13"/>
    <mergeCell ref="D12:D13"/>
    <mergeCell ref="E12:E13"/>
  </mergeCells>
  <pageMargins left="0.7" right="0.7" top="0.75" bottom="0.75" header="0.3" footer="0.3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DW 396</vt:lpstr>
      <vt:lpstr>Przedmiar</vt:lpstr>
      <vt:lpstr>'DW 396'!Obszar_wydruku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DW 374 Rogoźnica - Wieśnica - v2</dc:title>
  <dc:creator>Paweł</dc:creator>
  <cp:lastModifiedBy>Grzegorz Knap</cp:lastModifiedBy>
  <cp:lastPrinted>2023-10-17T05:19:26Z</cp:lastPrinted>
  <dcterms:created xsi:type="dcterms:W3CDTF">2020-07-16T10:50:17Z</dcterms:created>
  <dcterms:modified xsi:type="dcterms:W3CDTF">2024-04-30T06:01:34Z</dcterms:modified>
</cp:coreProperties>
</file>