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H:\Przetargi 2023\gaz\"/>
    </mc:Choice>
  </mc:AlternateContent>
  <xr:revisionPtr revIDLastSave="0" documentId="13_ncr:1_{F6901F6E-B8FF-4DC7-A7EB-BFAB2A861EDE}" xr6:coauthVersionLast="47" xr6:coauthVersionMax="47" xr10:uidLastSave="{00000000-0000-0000-0000-000000000000}"/>
  <bookViews>
    <workbookView xWindow="-120" yWindow="-120" windowWidth="29040" windowHeight="15720" firstSheet="1" activeTab="3" xr2:uid="{00000000-000D-0000-FFFF-FFFF00000000}"/>
  </bookViews>
  <sheets>
    <sheet name="Zmiany" sheetId="9" state="hidden" r:id="rId1"/>
    <sheet name="Taryfa W4" sheetId="25" r:id="rId2"/>
    <sheet name="Taryfy W5" sheetId="27" r:id="rId3"/>
    <sheet name="Zużycie gazu w m-cach " sheetId="26" r:id="rId4"/>
  </sheets>
  <definedNames>
    <definedName name="_xlnm._FilterDatabase" localSheetId="1" hidden="1">'Taryfa W4'!$B$2:$P$7</definedName>
    <definedName name="_xlnm._FilterDatabase" localSheetId="2" hidden="1">'Taryfy W5'!$B$2:$S$5</definedName>
    <definedName name="_xlnm.Print_Titles" localSheetId="1">'Taryfa W4'!$2:$4</definedName>
    <definedName name="_xlnm.Print_Titles" localSheetId="2">'Taryfy W5'!$2:$4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7" i="26" l="1"/>
  <c r="K17" i="26"/>
  <c r="H17" i="26"/>
  <c r="E17" i="26"/>
  <c r="P16" i="26"/>
  <c r="L16" i="26"/>
  <c r="I16" i="26"/>
  <c r="F16" i="26"/>
  <c r="C16" i="26"/>
  <c r="O16" i="26" s="1"/>
  <c r="P15" i="26"/>
  <c r="L15" i="26"/>
  <c r="I15" i="26"/>
  <c r="F15" i="26"/>
  <c r="C15" i="26"/>
  <c r="O15" i="26" s="1"/>
  <c r="P14" i="26"/>
  <c r="L14" i="26"/>
  <c r="I14" i="26"/>
  <c r="F14" i="26"/>
  <c r="C14" i="26"/>
  <c r="O14" i="26" s="1"/>
  <c r="P13" i="26"/>
  <c r="O13" i="26"/>
  <c r="L13" i="26"/>
  <c r="I13" i="26"/>
  <c r="F13" i="26"/>
  <c r="C13" i="26"/>
  <c r="P12" i="26"/>
  <c r="L12" i="26"/>
  <c r="I12" i="26"/>
  <c r="F12" i="26"/>
  <c r="C12" i="26"/>
  <c r="O12" i="26" s="1"/>
  <c r="P11" i="26"/>
  <c r="L11" i="26"/>
  <c r="O11" i="26" s="1"/>
  <c r="I11" i="26"/>
  <c r="F11" i="26"/>
  <c r="C11" i="26"/>
  <c r="P10" i="26"/>
  <c r="L10" i="26"/>
  <c r="I10" i="26"/>
  <c r="F10" i="26"/>
  <c r="C10" i="26"/>
  <c r="O10" i="26" s="1"/>
  <c r="P9" i="26"/>
  <c r="L9" i="26"/>
  <c r="I9" i="26"/>
  <c r="O9" i="26" s="1"/>
  <c r="F9" i="26"/>
  <c r="C9" i="26"/>
  <c r="P8" i="26"/>
  <c r="L8" i="26"/>
  <c r="I8" i="26"/>
  <c r="F8" i="26"/>
  <c r="C8" i="26"/>
  <c r="O8" i="26" s="1"/>
  <c r="P7" i="26"/>
  <c r="L7" i="26"/>
  <c r="I7" i="26"/>
  <c r="F7" i="26"/>
  <c r="O7" i="26" s="1"/>
  <c r="C7" i="26"/>
  <c r="P6" i="26"/>
  <c r="L6" i="26"/>
  <c r="I6" i="26"/>
  <c r="F6" i="26"/>
  <c r="C6" i="26"/>
  <c r="O6" i="26" s="1"/>
  <c r="P5" i="26"/>
  <c r="L5" i="26"/>
  <c r="L17" i="26" s="1"/>
  <c r="I5" i="26"/>
  <c r="I17" i="26" s="1"/>
  <c r="F5" i="26"/>
  <c r="F17" i="26" s="1"/>
  <c r="C5" i="26"/>
  <c r="C17" i="26" s="1"/>
  <c r="O5" i="26" l="1"/>
  <c r="P17" i="26"/>
  <c r="O17" i="26"/>
  <c r="P6" i="25" l="1"/>
  <c r="P5" i="25"/>
  <c r="S6" i="27"/>
  <c r="S5" i="27"/>
  <c r="S7" i="27" l="1"/>
  <c r="P7" i="25"/>
  <c r="P6" i="27"/>
  <c r="N6" i="27"/>
  <c r="L6" i="27"/>
  <c r="P5" i="27"/>
  <c r="N5" i="27"/>
  <c r="L5" i="27"/>
  <c r="N6" i="25"/>
  <c r="K6" i="25"/>
  <c r="H6" i="25"/>
  <c r="N5" i="25"/>
  <c r="K5" i="25"/>
  <c r="H5" i="25"/>
  <c r="Q6" i="25" l="1"/>
  <c r="R6" i="25" s="1"/>
  <c r="Q5" i="25"/>
  <c r="R5" i="25" s="1"/>
  <c r="Q5" i="27"/>
  <c r="T5" i="27" s="1"/>
  <c r="Q6" i="27"/>
  <c r="T6" i="27" s="1"/>
  <c r="U6" i="27" s="1"/>
  <c r="R7" i="25" l="1"/>
  <c r="Q7" i="25"/>
  <c r="T7" i="27"/>
  <c r="U5" i="27"/>
  <c r="U7" i="27" s="1"/>
</calcChain>
</file>

<file path=xl/sharedStrings.xml><?xml version="1.0" encoding="utf-8"?>
<sst xmlns="http://schemas.openxmlformats.org/spreadsheetml/2006/main" count="208" uniqueCount="143">
  <si>
    <t>Zmiany w formatkach</t>
  </si>
  <si>
    <t>Zestawienie odbiorów</t>
  </si>
  <si>
    <t>18.02.2013</t>
  </si>
  <si>
    <t>- Formuła - okres objęty analizą
- formatowanie Calibri na kol "zalecana taryfa"</t>
  </si>
  <si>
    <t>zablokowana wartość na taryfie G jeżeli nie ma obiektów np: O31=JEŻELI(O18=0;0;……)</t>
  </si>
  <si>
    <t>19.02.2013</t>
  </si>
  <si>
    <t>-LP automatyczna</t>
  </si>
  <si>
    <t>- grupowania (+) na kwocie netto i latach nie objętych analizą
- formatowanie warunkowe do ostatniej tabeli</t>
  </si>
  <si>
    <t>poprawa formatowania warunkowego do ostatniej tabeli</t>
  </si>
  <si>
    <t>20.02.2013</t>
  </si>
  <si>
    <t>Adresowanie cen z "do pretacji" do analiza obrót</t>
  </si>
  <si>
    <t>12.03.2013</t>
  </si>
  <si>
    <t>raport zestawienia odbiorówi: bez nagłówków i przerw</t>
  </si>
  <si>
    <t>Kto wprowadzał zmiany</t>
  </si>
  <si>
    <t>Artur Stefaniak</t>
  </si>
  <si>
    <t>Krzysztof Targoński</t>
  </si>
  <si>
    <t>Naprawione błędne naliczanie kwot na taryfie G w: stawka opłaty przejściowej zł/mc/kw, składnik stały stawki sieciowej zł/kw/mc</t>
  </si>
  <si>
    <t>2013.10.09</t>
  </si>
  <si>
    <t>2014.01.08</t>
  </si>
  <si>
    <t>Nowa taryfa 2014</t>
  </si>
  <si>
    <t>Izabela Krawczyk</t>
  </si>
  <si>
    <t>2014.01.09</t>
  </si>
  <si>
    <t>2014.06.30</t>
  </si>
  <si>
    <t>Maciej Burmajster</t>
  </si>
  <si>
    <t>Analiza danych</t>
  </si>
  <si>
    <t>Poprawienie dat (teoretycznie)</t>
  </si>
  <si>
    <t>Załączniki</t>
  </si>
  <si>
    <t>Do prezentacji</t>
  </si>
  <si>
    <t>Analiza obrót</t>
  </si>
  <si>
    <t>Analiz dystr</t>
  </si>
  <si>
    <t>Przekroczenia mocy</t>
  </si>
  <si>
    <t>Energia bierna</t>
  </si>
  <si>
    <t>Dodanie oddziału dystrybucji</t>
  </si>
  <si>
    <t>Dodanie numeru NIP</t>
  </si>
  <si>
    <t>do zrobienia</t>
  </si>
  <si>
    <t>Zamienić PPE na nr licznika w generowanej liście</t>
  </si>
  <si>
    <t>Dodane kwoty brutto</t>
  </si>
  <si>
    <t>2014.07.03</t>
  </si>
  <si>
    <t>Korekta formuł</t>
  </si>
  <si>
    <t>2014.07.16</t>
  </si>
  <si>
    <t>Poprawienie zużyć dla taryf 3- i 4- strefowych</t>
  </si>
  <si>
    <t>Dodanie wyników %</t>
  </si>
  <si>
    <t>Poprawienie stawek dystr wg uwag z maili</t>
  </si>
  <si>
    <t>2014.07.29</t>
  </si>
  <si>
    <t>Do raportu</t>
  </si>
  <si>
    <t>Poprawka opisów tabel dla raportu %</t>
  </si>
  <si>
    <t>Korekta formuł i tekstów</t>
  </si>
  <si>
    <t>Analiza wyników (%)</t>
  </si>
  <si>
    <t>Grupa taryfowa</t>
  </si>
  <si>
    <t xml:space="preserve">Numer punktu poboru </t>
  </si>
  <si>
    <t>Numer licznika</t>
  </si>
  <si>
    <t>Liczba miesięcy obowiązywania umowy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</si>
  <si>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</si>
  <si>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</si>
  <si>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</si>
  <si>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</si>
  <si>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</si>
  <si>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</si>
  <si>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</si>
  <si>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</si>
  <si>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</si>
  <si>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</si>
  <si>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</si>
  <si>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</si>
  <si>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14.</t>
  </si>
  <si>
    <t>15.</t>
  </si>
  <si>
    <t>16.</t>
  </si>
  <si>
    <t>17.</t>
  </si>
  <si>
    <t>18.</t>
  </si>
  <si>
    <t>Zużycie gazu 
w m3</t>
  </si>
  <si>
    <t>Zużycie gazu w kWh</t>
  </si>
  <si>
    <t>Współ. Konwersji</t>
  </si>
  <si>
    <t>Cena jednostkowa 
za gaz
(w zł/ za 1 kWh)</t>
  </si>
  <si>
    <t>Abonament 
(w zł/ za 1 m-c)</t>
  </si>
  <si>
    <t>Razem (w zł)
kol. 8 × kol. 9</t>
  </si>
  <si>
    <t>Szacunkowa cena netto paliwa gazowego 
w okresie obowiazywania umowy
 [kol. 5 x kol. 6]</t>
  </si>
  <si>
    <t>Cena jednostkowa netto za opłatę sieciową stałą 
[zł/m-c]</t>
  </si>
  <si>
    <t>Moc umowna
(kWh/h)</t>
  </si>
  <si>
    <t>Liczba dni</t>
  </si>
  <si>
    <t>Cena jednostkowa 
za gaz
(zł/kWh)</t>
  </si>
  <si>
    <t>Abonament 
(zł/m-c)</t>
  </si>
  <si>
    <t>Razem (zł)
(kol. 6 × kol. 9) + (kol. 7 × kol. 10)</t>
  </si>
  <si>
    <t>Razem opłata stała (zł)
(kol. 5 × kol. 8 × 24 h × kol. 12)</t>
  </si>
  <si>
    <t>Stawka opłaty zmiennej 
(zł/kWh)</t>
  </si>
  <si>
    <t>Razem opłata zmienna (zł)
(kol. 6 × kol. 14)</t>
  </si>
  <si>
    <t>Razem usługa dystrybucyjna (zł)
(kol. 13 + kol. 15)</t>
  </si>
  <si>
    <t>(kol. 17 + podatek VAT)</t>
  </si>
  <si>
    <t>13.</t>
  </si>
  <si>
    <t>Lp.</t>
  </si>
  <si>
    <t>(kol. 14 + podatek VAT)</t>
  </si>
  <si>
    <t>Wartość brutto w zł</t>
  </si>
  <si>
    <t xml:space="preserve">Cena jednostkowa netto za opłatę sieciową zmienną [zł/kWh] </t>
  </si>
  <si>
    <t xml:space="preserve">Wysokość Opłaty Abonamentowej </t>
  </si>
  <si>
    <t>Szacunkowy planowany pobór paliwa gazowego wysokometanowego grup E w okresie trwania umowy 
(kWh)</t>
  </si>
  <si>
    <t>Łącznie cena netto w zł</t>
  </si>
  <si>
    <t>(kol. 7 + kol. 10)
+ kol. 13</t>
  </si>
  <si>
    <r>
      <t xml:space="preserve">Razem cena netto usługi dystrybucyjnej (w zł)
</t>
    </r>
    <r>
      <rPr>
        <b/>
        <sz val="7"/>
        <rFont val="Open Sans"/>
        <family val="2"/>
        <charset val="238"/>
      </rPr>
      <t>[(kol. 8 x kol. 11) + (kol.5 x kol. 12)]</t>
    </r>
  </si>
  <si>
    <t>0.</t>
  </si>
  <si>
    <t>Szacunkowy pobór paliwa gazowego w okresie trwania umowy (kWh)</t>
  </si>
  <si>
    <r>
      <rPr>
        <b/>
        <sz val="8.5"/>
        <rFont val="Open Sans"/>
        <family val="2"/>
        <charset val="238"/>
      </rPr>
      <t xml:space="preserve">Cena za gaz </t>
    </r>
    <r>
      <rPr>
        <b/>
        <sz val="8"/>
        <rFont val="Open Sans"/>
        <family val="2"/>
        <charset val="238"/>
      </rPr>
      <t xml:space="preserve">
</t>
    </r>
    <r>
      <rPr>
        <b/>
        <sz val="7.5"/>
        <rFont val="Open Sans"/>
        <family val="2"/>
        <charset val="238"/>
      </rPr>
      <t>(w zł netto)</t>
    </r>
  </si>
  <si>
    <r>
      <rPr>
        <b/>
        <sz val="8.5"/>
        <rFont val="Open Sans"/>
        <family val="2"/>
        <charset val="238"/>
      </rPr>
      <t xml:space="preserve">Cena za usługę dystrybucyjną </t>
    </r>
    <r>
      <rPr>
        <b/>
        <sz val="8"/>
        <rFont val="Open Sans"/>
        <family val="2"/>
        <charset val="238"/>
      </rPr>
      <t xml:space="preserve">
</t>
    </r>
    <r>
      <rPr>
        <b/>
        <sz val="7.5"/>
        <rFont val="Open Sans"/>
        <family val="2"/>
        <charset val="238"/>
      </rPr>
      <t>(w zł netto)</t>
    </r>
  </si>
  <si>
    <t>Cena za usługę dystrybucyjną 
(w zł netto)</t>
  </si>
  <si>
    <t>Stawka opłaty stałej (zł/(kWh/h) 
za h)</t>
  </si>
  <si>
    <t>Prokuratura Rejonowa w Jędrzejowie ul. Piłsudskiego 9</t>
  </si>
  <si>
    <t>M-c</t>
  </si>
  <si>
    <t>Nazwa 1 punktu 
poboru gazu 
grupa taryfowa W-4 Prokuratura Okręgowa w Kielcach ul. Mickiewicza 7 (gaz do ogrzewania)</t>
  </si>
  <si>
    <t>Nazwa 2 punktu 
poboru gazu 
grupa taryfowa W-5.1
 Prokuratury Rejonowe w Kielcach ul. Sandomierska 106</t>
  </si>
  <si>
    <t>Nazwa 3 punktu 
poboru gazu 
grupa taryfowa W-4, 
Prokuratura Rejonowa w Pińczowie ul. 1-go Maja 10
(gaz do ogrzewania)</t>
  </si>
  <si>
    <t xml:space="preserve">Nazwa 4 punktu 
poboru gazu 
grupa taryfowa W-5.1, 
Prokuratura Rejonowa w Jędrzejowie ul. Piłsudskiego 9
</t>
  </si>
  <si>
    <t xml:space="preserve">Razem </t>
  </si>
  <si>
    <t xml:space="preserve">styczeń 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</si>
  <si>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</si>
  <si>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</si>
  <si>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</si>
  <si>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</si>
  <si>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</si>
  <si>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</si>
  <si>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</si>
  <si>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</si>
  <si>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</si>
  <si>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</si>
  <si>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</si>
  <si>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</si>
  <si>
    <t>x</t>
  </si>
  <si>
    <t>Miejsce punktu poboru gazu</t>
  </si>
  <si>
    <t>Prokuratura Okręgowa w Kielcach ul. Mickiewicza 7</t>
  </si>
  <si>
    <t>8018590365500077798256</t>
  </si>
  <si>
    <t>01261838</t>
  </si>
  <si>
    <t>Prokuratura Rejonowa w Pińczowie ul. 1-go Maja 10</t>
  </si>
  <si>
    <t>801859036500078138945</t>
  </si>
  <si>
    <t>00003126</t>
  </si>
  <si>
    <t>Prokuratury Rejonowe w Kielcach ul. Sandomierska 106</t>
  </si>
  <si>
    <t>8018590365500019337925</t>
  </si>
  <si>
    <t>8018590365500019376511</t>
  </si>
  <si>
    <t>Podatek akcyzowy (zł netto)</t>
  </si>
  <si>
    <t>Jednostkowa wartość podatku akcyzowaego (zł/kWh)</t>
  </si>
  <si>
    <t>Łączna wartość podatku akcyzowaego (zł)(kol. 6 x kol. 17)</t>
  </si>
  <si>
    <t>(kol. 11 + kol. 16 + kol. 18)</t>
  </si>
  <si>
    <t>FORMULARZ CENOWY (OD TARYFY W5)</t>
  </si>
  <si>
    <t>FORMULARZ CENOWY (TARYFA W4)</t>
  </si>
  <si>
    <t>W-4</t>
  </si>
  <si>
    <t>W-5</t>
  </si>
  <si>
    <t>Planowane zużycie gazu w poszczególnych miesiącach w 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</si>
</sst>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0"/>
    <numFmt numFmtId="166" formatCode="[$-415]General"/>
    <numFmt numFmtId="167" formatCode="#,##0.00000\ _z_ł"/>
    <numFmt numFmtId="168" formatCode="0.000"/>
    <numFmt numFmtId="169" formatCode="_-* #,##0.0000\ &quot;zł&quot;_-;\-* #,##0.0000\ &quot;zł&quot;_-;_-* &quot;-&quot;??\ &quot;zł&quot;_-;_-@_-"/>
  </numFmts>
  <fonts count="40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color rgb="FF000000"/>
      <name val="Arial1"/>
      <charset val="238"/>
    </font>
    <font>
      <sz val="11"/>
      <color theme="1"/>
      <name val="Calibri"/>
      <family val="2"/>
      <scheme val="minor"/>
    </font>
    <font>
      <b/>
      <sz val="8"/>
      <name val="Open Sans"/>
      <family val="2"/>
      <charset val="238"/>
    </font>
    <font>
      <b/>
      <sz val="12"/>
      <name val="Open Sans"/>
      <family val="2"/>
      <charset val="238"/>
    </font>
    <font>
      <b/>
      <sz val="7"/>
      <name val="Open Sans"/>
      <family val="2"/>
      <charset val="238"/>
    </font>
    <font>
      <b/>
      <sz val="7.5"/>
      <name val="Open Sans"/>
      <family val="2"/>
      <charset val="238"/>
    </font>
    <font>
      <b/>
      <sz val="8.5"/>
      <name val="Open Sans"/>
      <family val="2"/>
      <charset val="238"/>
    </font>
    <font>
      <b/>
      <sz val="10"/>
      <name val="Open Sans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name val="Open Sans"/>
      <charset val="238"/>
    </font>
    <font>
      <sz val="12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7">
    <xf numFmtId="0" fontId="0" fillId="0" borderId="0"/>
    <xf numFmtId="0" fontId="17" fillId="0" borderId="0"/>
    <xf numFmtId="0" fontId="18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166" fontId="22" fillId="0" borderId="0" applyBorder="0" applyProtection="0"/>
    <xf numFmtId="0" fontId="13" fillId="0" borderId="0"/>
    <xf numFmtId="164" fontId="15" fillId="0" borderId="0" applyFont="0" applyFill="0" applyBorder="0" applyAlignment="0" applyProtection="0"/>
    <xf numFmtId="0" fontId="12" fillId="0" borderId="0"/>
    <xf numFmtId="164" fontId="15" fillId="0" borderId="0" applyFont="0" applyFill="0" applyBorder="0" applyAlignment="0" applyProtection="0"/>
    <xf numFmtId="0" fontId="11" fillId="0" borderId="0"/>
    <xf numFmtId="164" fontId="15" fillId="0" borderId="0" applyFont="0" applyFill="0" applyBorder="0" applyAlignment="0" applyProtection="0"/>
    <xf numFmtId="0" fontId="10" fillId="0" borderId="0"/>
    <xf numFmtId="164" fontId="15" fillId="0" borderId="0" applyFont="0" applyFill="0" applyBorder="0" applyAlignment="0" applyProtection="0"/>
    <xf numFmtId="0" fontId="9" fillId="0" borderId="0"/>
    <xf numFmtId="164" fontId="15" fillId="0" borderId="0" applyFont="0" applyFill="0" applyBorder="0" applyAlignment="0" applyProtection="0"/>
    <xf numFmtId="0" fontId="8" fillId="0" borderId="0"/>
    <xf numFmtId="164" fontId="15" fillId="0" borderId="0" applyFont="0" applyFill="0" applyBorder="0" applyAlignment="0" applyProtection="0"/>
    <xf numFmtId="0" fontId="7" fillId="0" borderId="0"/>
    <xf numFmtId="164" fontId="15" fillId="0" borderId="0" applyFont="0" applyFill="0" applyBorder="0" applyAlignment="0" applyProtection="0"/>
    <xf numFmtId="0" fontId="6" fillId="0" borderId="0"/>
    <xf numFmtId="164" fontId="15" fillId="0" borderId="0" applyFont="0" applyFill="0" applyBorder="0" applyAlignment="0" applyProtection="0"/>
    <xf numFmtId="0" fontId="5" fillId="0" borderId="0"/>
    <xf numFmtId="0" fontId="5" fillId="0" borderId="0"/>
    <xf numFmtId="164" fontId="15" fillId="0" borderId="0" applyFont="0" applyFill="0" applyBorder="0" applyAlignment="0" applyProtection="0"/>
    <xf numFmtId="0" fontId="4" fillId="0" borderId="0"/>
    <xf numFmtId="0" fontId="23" fillId="0" borderId="0"/>
    <xf numFmtId="164" fontId="15" fillId="0" borderId="0" applyFont="0" applyFill="0" applyBorder="0" applyAlignment="0" applyProtection="0"/>
    <xf numFmtId="0" fontId="3" fillId="0" borderId="0"/>
    <xf numFmtId="164" fontId="15" fillId="0" borderId="0" applyFont="0" applyFill="0" applyBorder="0" applyAlignment="0" applyProtection="0"/>
    <xf numFmtId="0" fontId="2" fillId="0" borderId="0"/>
    <xf numFmtId="164" fontId="15" fillId="0" borderId="0" applyFont="0" applyFill="0" applyBorder="0" applyAlignment="0" applyProtection="0"/>
    <xf numFmtId="0" fontId="1" fillId="0" borderId="0"/>
    <xf numFmtId="44" fontId="32" fillId="0" borderId="0" applyFont="0" applyFill="0" applyBorder="0" applyAlignment="0" applyProtection="0"/>
  </cellStyleXfs>
  <cellXfs count="140">
    <xf numFmtId="0" fontId="0" fillId="0" borderId="0" xfId="0"/>
    <xf numFmtId="0" fontId="17" fillId="0" borderId="0" xfId="1"/>
    <xf numFmtId="0" fontId="17" fillId="3" borderId="0" xfId="1" applyFont="1" applyFill="1"/>
    <xf numFmtId="0" fontId="17" fillId="0" borderId="1" xfId="1" applyBorder="1"/>
    <xf numFmtId="0" fontId="17" fillId="2" borderId="1" xfId="1" applyFill="1" applyBorder="1"/>
    <xf numFmtId="0" fontId="17" fillId="4" borderId="1" xfId="1" applyFont="1" applyFill="1" applyBorder="1" applyAlignment="1">
      <alignment vertical="center"/>
    </xf>
    <xf numFmtId="0" fontId="16" fillId="0" borderId="1" xfId="1" quotePrefix="1" applyFont="1" applyBorder="1" applyAlignment="1">
      <alignment vertical="center" wrapText="1"/>
    </xf>
    <xf numFmtId="0" fontId="16" fillId="0" borderId="1" xfId="1" applyFont="1" applyBorder="1" applyAlignment="1">
      <alignment vertical="center" wrapText="1"/>
    </xf>
    <xf numFmtId="0" fontId="17" fillId="0" borderId="1" xfId="1" applyBorder="1" applyAlignment="1">
      <alignment wrapText="1"/>
    </xf>
    <xf numFmtId="0" fontId="15" fillId="4" borderId="1" xfId="1" applyFont="1" applyFill="1" applyBorder="1" applyAlignment="1">
      <alignment vertical="center"/>
    </xf>
    <xf numFmtId="0" fontId="15" fillId="0" borderId="1" xfId="1" applyFont="1" applyBorder="1" applyAlignment="1">
      <alignment wrapText="1"/>
    </xf>
    <xf numFmtId="0" fontId="15" fillId="0" borderId="1" xfId="1" applyFont="1" applyBorder="1"/>
    <xf numFmtId="0" fontId="17" fillId="2" borderId="1" xfId="1" applyFont="1" applyFill="1" applyBorder="1" applyAlignment="1">
      <alignment horizontal="center"/>
    </xf>
    <xf numFmtId="0" fontId="15" fillId="2" borderId="1" xfId="1" applyFont="1" applyFill="1" applyBorder="1" applyAlignment="1">
      <alignment horizontal="center"/>
    </xf>
    <xf numFmtId="0" fontId="19" fillId="0" borderId="1" xfId="1" applyFont="1" applyBorder="1" applyAlignment="1">
      <alignment wrapText="1"/>
    </xf>
    <xf numFmtId="0" fontId="19" fillId="0" borderId="1" xfId="1" applyFont="1" applyBorder="1" applyAlignment="1">
      <alignment horizontal="center" wrapText="1"/>
    </xf>
    <xf numFmtId="0" fontId="15" fillId="0" borderId="1" xfId="1" applyFont="1" applyBorder="1" applyAlignment="1">
      <alignment horizontal="center" wrapText="1"/>
    </xf>
    <xf numFmtId="14" fontId="17" fillId="0" borderId="0" xfId="1" applyNumberFormat="1"/>
    <xf numFmtId="0" fontId="21" fillId="5" borderId="1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0" fillId="0" borderId="0" xfId="0" applyFont="1"/>
    <xf numFmtId="167" fontId="20" fillId="0" borderId="0" xfId="0" applyNumberFormat="1" applyFont="1"/>
    <xf numFmtId="0" fontId="21" fillId="0" borderId="1" xfId="0" applyFont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24" fillId="7" borderId="2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" fontId="30" fillId="0" borderId="1" xfId="0" applyNumberFormat="1" applyFont="1" applyBorder="1" applyAlignment="1">
      <alignment horizontal="center" vertical="center"/>
    </xf>
    <xf numFmtId="0" fontId="30" fillId="5" borderId="1" xfId="0" applyFont="1" applyFill="1" applyBorder="1" applyAlignment="1">
      <alignment horizontal="center" vertical="center"/>
    </xf>
    <xf numFmtId="0" fontId="30" fillId="6" borderId="1" xfId="0" applyFont="1" applyFill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/>
    </xf>
    <xf numFmtId="44" fontId="31" fillId="9" borderId="1" xfId="0" applyNumberFormat="1" applyFont="1" applyFill="1" applyBorder="1" applyAlignment="1">
      <alignment horizontal="right" vertical="center" wrapText="1"/>
    </xf>
    <xf numFmtId="3" fontId="30" fillId="0" borderId="1" xfId="0" applyNumberFormat="1" applyFont="1" applyBorder="1" applyAlignment="1">
      <alignment horizontal="center" vertical="center"/>
    </xf>
    <xf numFmtId="4" fontId="30" fillId="5" borderId="1" xfId="0" applyNumberFormat="1" applyFont="1" applyFill="1" applyBorder="1" applyAlignment="1">
      <alignment horizontal="center" vertical="center"/>
    </xf>
    <xf numFmtId="0" fontId="30" fillId="10" borderId="1" xfId="0" applyFont="1" applyFill="1" applyBorder="1" applyAlignment="1">
      <alignment horizontal="center" vertical="center" wrapText="1"/>
    </xf>
    <xf numFmtId="4" fontId="30" fillId="10" borderId="1" xfId="0" applyNumberFormat="1" applyFont="1" applyFill="1" applyBorder="1" applyAlignment="1">
      <alignment horizontal="center" vertical="center"/>
    </xf>
    <xf numFmtId="0" fontId="30" fillId="10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3" fillId="0" borderId="10" xfId="0" applyFont="1" applyBorder="1" applyAlignment="1">
      <alignment vertical="center" wrapText="1"/>
    </xf>
    <xf numFmtId="0" fontId="34" fillId="0" borderId="18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0" fontId="34" fillId="0" borderId="19" xfId="0" applyFont="1" applyBorder="1" applyAlignment="1">
      <alignment horizontal="center" vertical="center" wrapText="1"/>
    </xf>
    <xf numFmtId="0" fontId="34" fillId="0" borderId="20" xfId="0" applyFont="1" applyBorder="1" applyAlignment="1">
      <alignment horizontal="center" vertical="center" wrapText="1"/>
    </xf>
    <xf numFmtId="0" fontId="35" fillId="0" borderId="18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/>
    </xf>
    <xf numFmtId="0" fontId="37" fillId="0" borderId="21" xfId="0" applyFont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0" fontId="37" fillId="0" borderId="21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 vertical="center" wrapText="1"/>
    </xf>
    <xf numFmtId="0" fontId="37" fillId="0" borderId="22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65" fontId="34" fillId="0" borderId="1" xfId="0" applyNumberFormat="1" applyFont="1" applyBorder="1"/>
    <xf numFmtId="3" fontId="34" fillId="0" borderId="4" xfId="0" applyNumberFormat="1" applyFont="1" applyBorder="1"/>
    <xf numFmtId="3" fontId="34" fillId="0" borderId="23" xfId="0" applyNumberFormat="1" applyFont="1" applyBorder="1"/>
    <xf numFmtId="168" fontId="34" fillId="0" borderId="1" xfId="0" applyNumberFormat="1" applyFont="1" applyBorder="1"/>
    <xf numFmtId="3" fontId="30" fillId="0" borderId="24" xfId="0" applyNumberFormat="1" applyFont="1" applyBorder="1"/>
    <xf numFmtId="3" fontId="30" fillId="0" borderId="23" xfId="0" applyNumberFormat="1" applyFont="1" applyBorder="1"/>
    <xf numFmtId="0" fontId="34" fillId="0" borderId="1" xfId="0" applyFont="1" applyBorder="1" applyAlignment="1">
      <alignment horizontal="center" vertical="center"/>
    </xf>
    <xf numFmtId="165" fontId="30" fillId="0" borderId="1" xfId="0" applyNumberFormat="1" applyFont="1" applyBorder="1"/>
    <xf numFmtId="0" fontId="34" fillId="0" borderId="9" xfId="0" applyFont="1" applyBorder="1" applyAlignment="1">
      <alignment horizontal="center" vertical="center"/>
    </xf>
    <xf numFmtId="3" fontId="34" fillId="0" borderId="25" xfId="0" applyNumberFormat="1" applyFont="1" applyBorder="1"/>
    <xf numFmtId="0" fontId="34" fillId="5" borderId="13" xfId="0" applyFont="1" applyFill="1" applyBorder="1" applyAlignment="1">
      <alignment horizontal="center" vertical="center"/>
    </xf>
    <xf numFmtId="17" fontId="35" fillId="5" borderId="21" xfId="0" applyNumberFormat="1" applyFont="1" applyFill="1" applyBorder="1" applyAlignment="1">
      <alignment horizontal="center"/>
    </xf>
    <xf numFmtId="165" fontId="34" fillId="5" borderId="14" xfId="0" applyNumberFormat="1" applyFont="1" applyFill="1" applyBorder="1" applyAlignment="1">
      <alignment horizontal="center"/>
    </xf>
    <xf numFmtId="3" fontId="35" fillId="6" borderId="21" xfId="0" applyNumberFormat="1" applyFont="1" applyFill="1" applyBorder="1"/>
    <xf numFmtId="3" fontId="34" fillId="5" borderId="13" xfId="0" applyNumberFormat="1" applyFont="1" applyFill="1" applyBorder="1" applyAlignment="1">
      <alignment horizontal="right" vertical="center" wrapText="1"/>
    </xf>
    <xf numFmtId="3" fontId="35" fillId="6" borderId="15" xfId="0" applyNumberFormat="1" applyFont="1" applyFill="1" applyBorder="1"/>
    <xf numFmtId="3" fontId="35" fillId="5" borderId="15" xfId="0" applyNumberFormat="1" applyFont="1" applyFill="1" applyBorder="1"/>
    <xf numFmtId="44" fontId="31" fillId="0" borderId="0" xfId="0" applyNumberFormat="1" applyFont="1" applyAlignment="1">
      <alignment horizontal="right" vertical="center"/>
    </xf>
    <xf numFmtId="44" fontId="30" fillId="9" borderId="1" xfId="36" applyFont="1" applyFill="1" applyBorder="1" applyAlignment="1">
      <alignment horizontal="center" vertical="center"/>
    </xf>
    <xf numFmtId="44" fontId="31" fillId="0" borderId="0" xfId="36" applyFont="1" applyAlignment="1">
      <alignment horizontal="right" vertical="center"/>
    </xf>
    <xf numFmtId="4" fontId="31" fillId="0" borderId="0" xfId="0" applyNumberFormat="1" applyFont="1" applyAlignment="1">
      <alignment horizontal="right" vertical="center"/>
    </xf>
    <xf numFmtId="0" fontId="38" fillId="0" borderId="2" xfId="0" applyFont="1" applyBorder="1" applyAlignment="1">
      <alignment horizontal="center" vertical="center" wrapText="1"/>
    </xf>
    <xf numFmtId="0" fontId="39" fillId="0" borderId="1" xfId="0" applyFont="1" applyBorder="1" applyAlignment="1">
      <alignment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24" fillId="11" borderId="2" xfId="0" applyFont="1" applyFill="1" applyBorder="1" applyAlignment="1">
      <alignment horizontal="center" vertical="center" wrapText="1"/>
    </xf>
    <xf numFmtId="0" fontId="21" fillId="11" borderId="1" xfId="0" applyFont="1" applyFill="1" applyBorder="1" applyAlignment="1">
      <alignment horizontal="center" vertical="center" wrapText="1"/>
    </xf>
    <xf numFmtId="44" fontId="30" fillId="11" borderId="1" xfId="36" applyFont="1" applyFill="1" applyBorder="1" applyAlignment="1">
      <alignment horizontal="center" vertical="center"/>
    </xf>
    <xf numFmtId="167" fontId="21" fillId="12" borderId="1" xfId="0" applyNumberFormat="1" applyFont="1" applyFill="1" applyBorder="1" applyAlignment="1">
      <alignment horizontal="center" vertical="center" wrapText="1"/>
    </xf>
    <xf numFmtId="0" fontId="21" fillId="12" borderId="1" xfId="0" applyFont="1" applyFill="1" applyBorder="1" applyAlignment="1">
      <alignment horizontal="center" vertical="center" wrapText="1"/>
    </xf>
    <xf numFmtId="167" fontId="30" fillId="12" borderId="1" xfId="0" applyNumberFormat="1" applyFont="1" applyFill="1" applyBorder="1" applyAlignment="1">
      <alignment horizontal="center" vertical="center"/>
    </xf>
    <xf numFmtId="2" fontId="30" fillId="12" borderId="1" xfId="0" applyNumberFormat="1" applyFont="1" applyFill="1" applyBorder="1" applyAlignment="1">
      <alignment horizontal="center" vertical="center"/>
    </xf>
    <xf numFmtId="0" fontId="24" fillId="9" borderId="2" xfId="0" applyFont="1" applyFill="1" applyBorder="1" applyAlignment="1">
      <alignment horizontal="center" vertical="center" wrapText="1"/>
    </xf>
    <xf numFmtId="0" fontId="24" fillId="9" borderId="1" xfId="0" applyFont="1" applyFill="1" applyBorder="1" applyAlignment="1">
      <alignment horizontal="center" vertical="center" wrapText="1"/>
    </xf>
    <xf numFmtId="0" fontId="21" fillId="9" borderId="1" xfId="0" applyFont="1" applyFill="1" applyBorder="1" applyAlignment="1">
      <alignment horizontal="center" vertical="center" wrapText="1"/>
    </xf>
    <xf numFmtId="169" fontId="30" fillId="11" borderId="1" xfId="36" applyNumberFormat="1" applyFont="1" applyFill="1" applyBorder="1" applyAlignment="1">
      <alignment horizontal="center" vertical="center"/>
    </xf>
    <xf numFmtId="44" fontId="20" fillId="0" borderId="0" xfId="0" applyNumberFormat="1" applyFont="1"/>
    <xf numFmtId="0" fontId="25" fillId="8" borderId="6" xfId="0" applyFont="1" applyFill="1" applyBorder="1" applyAlignment="1">
      <alignment horizontal="center" vertical="center" wrapText="1"/>
    </xf>
    <xf numFmtId="0" fontId="25" fillId="8" borderId="7" xfId="0" applyFont="1" applyFill="1" applyBorder="1" applyAlignment="1">
      <alignment horizontal="center" vertical="center" wrapText="1"/>
    </xf>
    <xf numFmtId="167" fontId="24" fillId="12" borderId="3" xfId="0" applyNumberFormat="1" applyFont="1" applyFill="1" applyBorder="1" applyAlignment="1">
      <alignment horizontal="center" vertical="center" wrapText="1"/>
    </xf>
    <xf numFmtId="167" fontId="24" fillId="12" borderId="2" xfId="0" applyNumberFormat="1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6" borderId="2" xfId="0" applyFont="1" applyFill="1" applyBorder="1" applyAlignment="1">
      <alignment horizontal="center" vertical="center" wrapText="1"/>
    </xf>
    <xf numFmtId="0" fontId="24" fillId="0" borderId="2" xfId="0" applyFont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center" vertical="center" wrapText="1"/>
      <protection locked="0"/>
    </xf>
    <xf numFmtId="0" fontId="24" fillId="12" borderId="3" xfId="0" applyFont="1" applyFill="1" applyBorder="1" applyAlignment="1">
      <alignment horizontal="center" vertical="center" wrapText="1"/>
    </xf>
    <xf numFmtId="0" fontId="24" fillId="12" borderId="2" xfId="0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 vertical="center" wrapText="1"/>
    </xf>
    <xf numFmtId="0" fontId="24" fillId="5" borderId="8" xfId="0" applyFont="1" applyFill="1" applyBorder="1" applyAlignment="1">
      <alignment horizontal="center" vertical="center" wrapText="1"/>
    </xf>
    <xf numFmtId="0" fontId="24" fillId="5" borderId="5" xfId="0" applyFont="1" applyFill="1" applyBorder="1" applyAlignment="1">
      <alignment horizontal="center" vertical="center" wrapText="1"/>
    </xf>
    <xf numFmtId="0" fontId="24" fillId="11" borderId="26" xfId="0" applyFont="1" applyFill="1" applyBorder="1" applyAlignment="1">
      <alignment horizontal="center" vertical="center" wrapText="1"/>
    </xf>
    <xf numFmtId="0" fontId="24" fillId="11" borderId="27" xfId="0" applyFont="1" applyFill="1" applyBorder="1" applyAlignment="1">
      <alignment horizontal="center" vertical="center" wrapText="1"/>
    </xf>
    <xf numFmtId="0" fontId="29" fillId="8" borderId="6" xfId="0" applyFont="1" applyFill="1" applyBorder="1" applyAlignment="1">
      <alignment horizontal="center" vertical="center" wrapText="1"/>
    </xf>
    <xf numFmtId="0" fontId="29" fillId="8" borderId="7" xfId="0" applyFont="1" applyFill="1" applyBorder="1" applyAlignment="1">
      <alignment horizontal="center" vertical="center" wrapText="1"/>
    </xf>
    <xf numFmtId="0" fontId="24" fillId="5" borderId="2" xfId="0" applyFont="1" applyFill="1" applyBorder="1" applyAlignment="1">
      <alignment horizontal="center" vertical="center" wrapText="1"/>
    </xf>
    <xf numFmtId="0" fontId="24" fillId="5" borderId="2" xfId="0" applyFont="1" applyFill="1" applyBorder="1" applyAlignment="1">
      <alignment horizontal="center" vertical="center"/>
    </xf>
    <xf numFmtId="0" fontId="33" fillId="0" borderId="10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/>
    </xf>
    <xf numFmtId="0" fontId="34" fillId="0" borderId="16" xfId="0" applyFont="1" applyBorder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35" fillId="6" borderId="13" xfId="0" applyFont="1" applyFill="1" applyBorder="1" applyAlignment="1">
      <alignment horizontal="center" vertical="top" wrapText="1"/>
    </xf>
    <xf numFmtId="0" fontId="35" fillId="6" borderId="14" xfId="0" applyFont="1" applyFill="1" applyBorder="1" applyAlignment="1">
      <alignment horizontal="center" vertical="top"/>
    </xf>
    <xf numFmtId="0" fontId="35" fillId="6" borderId="15" xfId="0" applyFont="1" applyFill="1" applyBorder="1" applyAlignment="1">
      <alignment horizontal="center" vertical="top"/>
    </xf>
    <xf numFmtId="0" fontId="35" fillId="0" borderId="13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right" vertical="center"/>
    </xf>
    <xf numFmtId="0" fontId="35" fillId="0" borderId="20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2" fontId="0" fillId="0" borderId="2" xfId="0" applyNumberFormat="1" applyBorder="1" applyAlignment="1">
      <alignment horizontal="right" vertical="center"/>
    </xf>
    <xf numFmtId="165" fontId="34" fillId="0" borderId="2" xfId="0" applyNumberFormat="1" applyFont="1" applyBorder="1"/>
    <xf numFmtId="168" fontId="34" fillId="0" borderId="2" xfId="0" applyNumberFormat="1" applyFont="1" applyBorder="1"/>
    <xf numFmtId="0" fontId="37" fillId="0" borderId="14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2" fontId="0" fillId="0" borderId="9" xfId="0" applyNumberFormat="1" applyBorder="1" applyAlignment="1">
      <alignment horizontal="right" vertical="center"/>
    </xf>
    <xf numFmtId="165" fontId="34" fillId="0" borderId="9" xfId="0" applyNumberFormat="1" applyFont="1" applyBorder="1"/>
    <xf numFmtId="3" fontId="34" fillId="0" borderId="20" xfId="0" applyNumberFormat="1" applyFont="1" applyBorder="1"/>
    <xf numFmtId="168" fontId="34" fillId="0" borderId="9" xfId="0" applyNumberFormat="1" applyFont="1" applyBorder="1"/>
    <xf numFmtId="3" fontId="30" fillId="0" borderId="28" xfId="0" applyNumberFormat="1" applyFont="1" applyBorder="1"/>
    <xf numFmtId="3" fontId="30" fillId="0" borderId="20" xfId="0" applyNumberFormat="1" applyFont="1" applyBorder="1"/>
    <xf numFmtId="3" fontId="34" fillId="5" borderId="14" xfId="0" applyNumberFormat="1" applyFont="1" applyFill="1" applyBorder="1"/>
  </cellXfs>
  <cellStyles count="37">
    <cellStyle name="Dziesiętny 10" xfId="27" xr:uid="{00000000-0005-0000-0000-000000000000}"/>
    <cellStyle name="Dziesiętny 11" xfId="30" xr:uid="{00000000-0005-0000-0000-000001000000}"/>
    <cellStyle name="Dziesiętny 12" xfId="32" xr:uid="{00000000-0005-0000-0000-000002000000}"/>
    <cellStyle name="Dziesiętny 13" xfId="34" xr:uid="{00000000-0005-0000-0000-000003000000}"/>
    <cellStyle name="Dziesiętny 2" xfId="10" xr:uid="{00000000-0005-0000-0000-000004000000}"/>
    <cellStyle name="Dziesiętny 3" xfId="12" xr:uid="{00000000-0005-0000-0000-000005000000}"/>
    <cellStyle name="Dziesiętny 4" xfId="14" xr:uid="{00000000-0005-0000-0000-000006000000}"/>
    <cellStyle name="Dziesiętny 5" xfId="16" xr:uid="{00000000-0005-0000-0000-000007000000}"/>
    <cellStyle name="Dziesiętny 6" xfId="18" xr:uid="{00000000-0005-0000-0000-000008000000}"/>
    <cellStyle name="Dziesiętny 7" xfId="20" xr:uid="{00000000-0005-0000-0000-000009000000}"/>
    <cellStyle name="Dziesiętny 8" xfId="22" xr:uid="{00000000-0005-0000-0000-00000A000000}"/>
    <cellStyle name="Dziesiętny 9" xfId="24" xr:uid="{00000000-0005-0000-0000-00000B000000}"/>
    <cellStyle name="Excel Built-in Normal" xfId="8" xr:uid="{00000000-0005-0000-0000-00000C000000}"/>
    <cellStyle name="Normalny" xfId="0" builtinId="0"/>
    <cellStyle name="Normalny 2" xfId="1" xr:uid="{00000000-0005-0000-0000-00000E000000}"/>
    <cellStyle name="Normalny 2 2" xfId="6" xr:uid="{00000000-0005-0000-0000-00000F000000}"/>
    <cellStyle name="Normalny 3" xfId="2" xr:uid="{00000000-0005-0000-0000-000010000000}"/>
    <cellStyle name="Normalny 3 2" xfId="7" xr:uid="{00000000-0005-0000-0000-000011000000}"/>
    <cellStyle name="Normalny 4" xfId="3" xr:uid="{00000000-0005-0000-0000-000012000000}"/>
    <cellStyle name="Normalny 5" xfId="4" xr:uid="{00000000-0005-0000-0000-000013000000}"/>
    <cellStyle name="Normalny 6" xfId="5" xr:uid="{00000000-0005-0000-0000-000014000000}"/>
    <cellStyle name="Normalny 7" xfId="9" xr:uid="{00000000-0005-0000-0000-000015000000}"/>
    <cellStyle name="Normalny 7 10" xfId="28" xr:uid="{00000000-0005-0000-0000-000016000000}"/>
    <cellStyle name="Normalny 7 11" xfId="31" xr:uid="{00000000-0005-0000-0000-000017000000}"/>
    <cellStyle name="Normalny 7 12" xfId="33" xr:uid="{00000000-0005-0000-0000-000018000000}"/>
    <cellStyle name="Normalny 7 13" xfId="35" xr:uid="{00000000-0005-0000-0000-000019000000}"/>
    <cellStyle name="Normalny 7 2" xfId="11" xr:uid="{00000000-0005-0000-0000-00001A000000}"/>
    <cellStyle name="Normalny 7 3" xfId="13" xr:uid="{00000000-0005-0000-0000-00001B000000}"/>
    <cellStyle name="Normalny 7 4" xfId="15" xr:uid="{00000000-0005-0000-0000-00001C000000}"/>
    <cellStyle name="Normalny 7 5" xfId="17" xr:uid="{00000000-0005-0000-0000-00001D000000}"/>
    <cellStyle name="Normalny 7 6" xfId="19" xr:uid="{00000000-0005-0000-0000-00001E000000}"/>
    <cellStyle name="Normalny 7 7" xfId="21" xr:uid="{00000000-0005-0000-0000-00001F000000}"/>
    <cellStyle name="Normalny 7 8" xfId="23" xr:uid="{00000000-0005-0000-0000-000020000000}"/>
    <cellStyle name="Normalny 7 9" xfId="25" xr:uid="{00000000-0005-0000-0000-000021000000}"/>
    <cellStyle name="Normalny 8" xfId="26" xr:uid="{00000000-0005-0000-0000-000022000000}"/>
    <cellStyle name="Normalny 8 2" xfId="29" xr:uid="{00000000-0005-0000-0000-000023000000}"/>
    <cellStyle name="Walutowy" xfId="36" builtinId="4"/>
  </cellStyles>
  <dxfs count="0"/>
  <tableStyles count="0" defaultTableStyle="TableStyleMedium9" defaultPivotStyle="PivotStyleLight16"/>
  <colors>
    <mruColors>
      <color rgb="FFC4DE2A"/>
      <color rgb="FF39A1CF"/>
      <color rgb="FFD4344B"/>
      <color rgb="FFBFD731"/>
      <color rgb="FF33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opLeftCell="E1" workbookViewId="0">
      <pane ySplit="3" topLeftCell="A11" activePane="bottomLeft" state="frozen"/>
      <selection pane="bottomLeft" activeCell="G17" sqref="G17"/>
    </sheetView>
  </sheetViews>
  <sheetFormatPr defaultColWidth="9.140625" defaultRowHeight="12.75"/>
  <cols>
    <col min="1" max="1" width="11.140625" style="1" customWidth="1"/>
    <col min="2" max="2" width="18.85546875" style="1" bestFit="1" customWidth="1"/>
    <col min="3" max="3" width="26.28515625" style="1" customWidth="1"/>
    <col min="4" max="4" width="20.5703125" style="1" customWidth="1"/>
    <col min="5" max="5" width="25" style="1" customWidth="1"/>
    <col min="6" max="6" width="11.5703125" style="1" bestFit="1" customWidth="1"/>
    <col min="7" max="7" width="16.42578125" style="1" customWidth="1"/>
    <col min="8" max="8" width="20.28515625" style="1" customWidth="1"/>
    <col min="9" max="10" width="29.7109375" style="1" customWidth="1"/>
    <col min="11" max="11" width="22.7109375" style="1" customWidth="1"/>
    <col min="12" max="12" width="20.85546875" style="1" bestFit="1" customWidth="1"/>
    <col min="13" max="16384" width="9.140625" style="1"/>
  </cols>
  <sheetData>
    <row r="1" spans="1:12">
      <c r="B1" s="2" t="s">
        <v>0</v>
      </c>
    </row>
    <row r="3" spans="1:12">
      <c r="A3" s="3"/>
      <c r="B3" s="12" t="s">
        <v>1</v>
      </c>
      <c r="C3" s="13" t="s">
        <v>30</v>
      </c>
      <c r="D3" s="13" t="s">
        <v>31</v>
      </c>
      <c r="E3" s="13" t="s">
        <v>29</v>
      </c>
      <c r="F3" s="13" t="s">
        <v>28</v>
      </c>
      <c r="G3" s="13" t="s">
        <v>24</v>
      </c>
      <c r="H3" s="13" t="s">
        <v>47</v>
      </c>
      <c r="I3" s="13" t="s">
        <v>27</v>
      </c>
      <c r="J3" s="13" t="s">
        <v>44</v>
      </c>
      <c r="K3" s="13" t="s">
        <v>26</v>
      </c>
      <c r="L3" s="4" t="s">
        <v>13</v>
      </c>
    </row>
    <row r="4" spans="1:12" ht="45">
      <c r="A4" s="5" t="s">
        <v>2</v>
      </c>
      <c r="B4" s="6" t="s">
        <v>3</v>
      </c>
      <c r="C4" s="3"/>
      <c r="D4" s="3"/>
      <c r="E4" s="7" t="s">
        <v>4</v>
      </c>
      <c r="F4" s="7"/>
      <c r="G4" s="7"/>
      <c r="H4" s="7"/>
      <c r="I4" s="6" t="s">
        <v>7</v>
      </c>
      <c r="J4" s="6"/>
      <c r="K4" s="6"/>
      <c r="L4" s="7" t="s">
        <v>14</v>
      </c>
    </row>
    <row r="5" spans="1:12" ht="22.5">
      <c r="A5" s="5" t="s">
        <v>5</v>
      </c>
      <c r="B5" s="6" t="s">
        <v>6</v>
      </c>
      <c r="C5" s="8"/>
      <c r="D5" s="8"/>
      <c r="E5" s="8"/>
      <c r="F5" s="8"/>
      <c r="G5" s="8"/>
      <c r="H5" s="8"/>
      <c r="I5" s="7" t="s">
        <v>8</v>
      </c>
      <c r="J5" s="7"/>
      <c r="K5" s="7"/>
      <c r="L5" s="7" t="s">
        <v>14</v>
      </c>
    </row>
    <row r="6" spans="1:12" ht="22.5">
      <c r="A6" s="5" t="s">
        <v>9</v>
      </c>
      <c r="B6" s="8"/>
      <c r="C6" s="8"/>
      <c r="D6" s="8"/>
      <c r="E6" s="8"/>
      <c r="F6" s="8"/>
      <c r="G6" s="8"/>
      <c r="H6" s="8"/>
      <c r="I6" s="7" t="s">
        <v>10</v>
      </c>
      <c r="J6" s="7"/>
      <c r="K6" s="7"/>
      <c r="L6" s="7" t="s">
        <v>14</v>
      </c>
    </row>
    <row r="7" spans="1:12" ht="22.5">
      <c r="A7" s="5" t="s">
        <v>9</v>
      </c>
      <c r="B7" s="8"/>
      <c r="C7" s="8"/>
      <c r="D7" s="8"/>
      <c r="E7" s="8"/>
      <c r="F7" s="8"/>
      <c r="G7" s="8"/>
      <c r="H7" s="8"/>
      <c r="I7" s="7" t="s">
        <v>8</v>
      </c>
      <c r="J7" s="7"/>
      <c r="K7" s="7"/>
      <c r="L7" s="7" t="s">
        <v>14</v>
      </c>
    </row>
    <row r="8" spans="1:12" ht="22.5">
      <c r="A8" s="5" t="s">
        <v>11</v>
      </c>
      <c r="B8" s="8"/>
      <c r="C8" s="8"/>
      <c r="D8" s="8"/>
      <c r="E8" s="8"/>
      <c r="F8" s="8"/>
      <c r="G8" s="8"/>
      <c r="H8" s="8"/>
      <c r="I8" s="7" t="s">
        <v>12</v>
      </c>
      <c r="J8" s="7"/>
      <c r="K8" s="7"/>
      <c r="L8" s="7" t="s">
        <v>14</v>
      </c>
    </row>
    <row r="9" spans="1:12" ht="76.5">
      <c r="A9" s="9" t="s">
        <v>17</v>
      </c>
      <c r="B9" s="10"/>
      <c r="C9" s="10"/>
      <c r="D9" s="10"/>
      <c r="E9" s="10" t="s">
        <v>16</v>
      </c>
      <c r="F9" s="10"/>
      <c r="G9" s="10"/>
      <c r="H9" s="10"/>
      <c r="I9" s="10"/>
      <c r="J9" s="10"/>
      <c r="K9" s="10"/>
      <c r="L9" s="11" t="s">
        <v>15</v>
      </c>
    </row>
    <row r="10" spans="1:12">
      <c r="A10" s="9" t="s">
        <v>18</v>
      </c>
      <c r="B10" s="10"/>
      <c r="C10" s="10"/>
      <c r="D10" s="10"/>
      <c r="E10" s="10" t="s">
        <v>19</v>
      </c>
      <c r="F10" s="10"/>
      <c r="G10" s="10"/>
      <c r="H10" s="10"/>
      <c r="I10" s="10"/>
      <c r="J10" s="10"/>
      <c r="K10" s="10"/>
      <c r="L10" s="11" t="s">
        <v>20</v>
      </c>
    </row>
    <row r="11" spans="1:12" ht="25.5">
      <c r="A11" s="9" t="s">
        <v>21</v>
      </c>
      <c r="B11" s="10"/>
      <c r="C11" s="10"/>
      <c r="D11" s="10"/>
      <c r="E11" s="10"/>
      <c r="F11" s="10" t="s">
        <v>19</v>
      </c>
      <c r="G11" s="10"/>
      <c r="H11" s="10"/>
      <c r="I11" s="10"/>
      <c r="J11" s="10"/>
      <c r="K11" s="10"/>
      <c r="L11" s="11" t="s">
        <v>15</v>
      </c>
    </row>
    <row r="12" spans="1:12" ht="25.5">
      <c r="A12" s="9" t="s">
        <v>22</v>
      </c>
      <c r="B12" s="10"/>
      <c r="C12" s="10"/>
      <c r="D12" s="10"/>
      <c r="E12" s="10"/>
      <c r="F12" s="10"/>
      <c r="G12" s="10" t="s">
        <v>25</v>
      </c>
      <c r="H12" s="10" t="s">
        <v>36</v>
      </c>
      <c r="I12" s="10"/>
      <c r="J12" s="10"/>
      <c r="K12" s="10" t="s">
        <v>32</v>
      </c>
      <c r="L12" s="11" t="s">
        <v>23</v>
      </c>
    </row>
    <row r="13" spans="1:12" ht="38.25">
      <c r="A13" s="9" t="s">
        <v>37</v>
      </c>
      <c r="B13" s="10" t="s">
        <v>35</v>
      </c>
      <c r="C13" s="10"/>
      <c r="D13" s="10"/>
      <c r="E13" s="10"/>
      <c r="F13" s="10"/>
      <c r="G13" s="10"/>
      <c r="H13" s="10"/>
      <c r="I13" s="10"/>
      <c r="J13" s="10"/>
      <c r="K13" s="14"/>
      <c r="L13" s="11" t="s">
        <v>15</v>
      </c>
    </row>
    <row r="14" spans="1:12" ht="38.25">
      <c r="A14" s="9" t="s">
        <v>39</v>
      </c>
      <c r="B14" s="10"/>
      <c r="C14" s="14"/>
      <c r="D14" s="14"/>
      <c r="E14" s="10"/>
      <c r="F14" s="10"/>
      <c r="G14" s="10" t="s">
        <v>40</v>
      </c>
      <c r="H14" s="10"/>
      <c r="I14" s="10"/>
      <c r="J14" s="10"/>
      <c r="K14" s="14"/>
      <c r="L14" s="11" t="s">
        <v>15</v>
      </c>
    </row>
    <row r="15" spans="1:12" ht="25.5">
      <c r="A15" s="9" t="s">
        <v>43</v>
      </c>
      <c r="B15" s="10"/>
      <c r="C15" s="10" t="s">
        <v>38</v>
      </c>
      <c r="D15" s="10" t="s">
        <v>38</v>
      </c>
      <c r="E15" s="10"/>
      <c r="F15" s="10"/>
      <c r="G15" s="14"/>
      <c r="H15" s="10" t="s">
        <v>41</v>
      </c>
      <c r="I15" s="10" t="s">
        <v>45</v>
      </c>
      <c r="J15" s="16" t="s">
        <v>46</v>
      </c>
      <c r="K15" s="10" t="s">
        <v>33</v>
      </c>
      <c r="L15" s="11" t="s">
        <v>15</v>
      </c>
    </row>
    <row r="16" spans="1:12" ht="38.25">
      <c r="A16" s="9" t="s">
        <v>34</v>
      </c>
      <c r="B16" s="10"/>
      <c r="C16" s="14"/>
      <c r="D16" s="10"/>
      <c r="E16" s="10"/>
      <c r="F16" s="10"/>
      <c r="G16" s="14" t="s">
        <v>42</v>
      </c>
      <c r="H16" s="14"/>
      <c r="I16" s="14"/>
      <c r="J16" s="15"/>
      <c r="K16" s="14"/>
      <c r="L16" s="11" t="s">
        <v>15</v>
      </c>
    </row>
    <row r="17" spans="1:1">
      <c r="A17" s="17">
        <v>41886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2"/>
  <sheetViews>
    <sheetView zoomScale="80" zoomScaleNormal="80" workbookViewId="0">
      <selection activeCell="D14" sqref="D14"/>
    </sheetView>
  </sheetViews>
  <sheetFormatPr defaultRowHeight="11.25"/>
  <cols>
    <col min="1" max="1" width="7" style="21" customWidth="1"/>
    <col min="2" max="2" width="20.5703125" style="21" customWidth="1"/>
    <col min="3" max="3" width="26.28515625" style="21" customWidth="1"/>
    <col min="4" max="4" width="10.5703125" style="21" customWidth="1"/>
    <col min="5" max="5" width="9.140625" style="21" customWidth="1"/>
    <col min="6" max="6" width="15.7109375" style="21" customWidth="1"/>
    <col min="7" max="7" width="14.28515625" style="22" customWidth="1"/>
    <col min="8" max="8" width="14.28515625" style="21" customWidth="1"/>
    <col min="9" max="9" width="12.140625" style="21" customWidth="1"/>
    <col min="10" max="10" width="12.28515625" style="21" customWidth="1"/>
    <col min="11" max="11" width="11.28515625" style="21" customWidth="1"/>
    <col min="12" max="12" width="11.85546875" style="21" customWidth="1"/>
    <col min="13" max="13" width="13.42578125" style="21" customWidth="1"/>
    <col min="14" max="14" width="15.42578125" style="21" customWidth="1"/>
    <col min="15" max="15" width="16.28515625" style="21" customWidth="1"/>
    <col min="16" max="16" width="17.42578125" style="21" customWidth="1"/>
    <col min="17" max="17" width="17.7109375" style="21" customWidth="1"/>
    <col min="18" max="18" width="17.85546875" style="21" customWidth="1"/>
    <col min="19" max="16384" width="9.140625" style="21"/>
  </cols>
  <sheetData>
    <row r="1" spans="1:18" ht="30" customHeight="1" thickBot="1">
      <c r="A1" s="95" t="s">
        <v>139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</row>
    <row r="2" spans="1:18" ht="79.5" customHeight="1">
      <c r="A2" s="99" t="s">
        <v>88</v>
      </c>
      <c r="B2" s="99" t="s">
        <v>124</v>
      </c>
      <c r="C2" s="99" t="s">
        <v>49</v>
      </c>
      <c r="D2" s="99" t="s">
        <v>50</v>
      </c>
      <c r="E2" s="99" t="s">
        <v>48</v>
      </c>
      <c r="F2" s="102" t="s">
        <v>93</v>
      </c>
      <c r="G2" s="97" t="s">
        <v>72</v>
      </c>
      <c r="H2" s="104" t="s">
        <v>75</v>
      </c>
      <c r="I2" s="106" t="s">
        <v>92</v>
      </c>
      <c r="J2" s="107"/>
      <c r="K2" s="108"/>
      <c r="L2" s="101" t="s">
        <v>101</v>
      </c>
      <c r="M2" s="101"/>
      <c r="N2" s="101"/>
      <c r="O2" s="109" t="s">
        <v>134</v>
      </c>
      <c r="P2" s="110"/>
      <c r="Q2" s="90" t="s">
        <v>94</v>
      </c>
      <c r="R2" s="90" t="s">
        <v>90</v>
      </c>
    </row>
    <row r="3" spans="1:18" ht="72.75" customHeight="1">
      <c r="A3" s="100"/>
      <c r="B3" s="100"/>
      <c r="C3" s="100"/>
      <c r="D3" s="100"/>
      <c r="E3" s="100"/>
      <c r="F3" s="103"/>
      <c r="G3" s="98"/>
      <c r="H3" s="105"/>
      <c r="I3" s="24" t="s">
        <v>51</v>
      </c>
      <c r="J3" s="24" t="s">
        <v>73</v>
      </c>
      <c r="K3" s="24" t="s">
        <v>74</v>
      </c>
      <c r="L3" s="25" t="s">
        <v>76</v>
      </c>
      <c r="M3" s="25" t="s">
        <v>91</v>
      </c>
      <c r="N3" s="25" t="s">
        <v>96</v>
      </c>
      <c r="O3" s="83" t="s">
        <v>135</v>
      </c>
      <c r="P3" s="83" t="s">
        <v>136</v>
      </c>
      <c r="Q3" s="91" t="s">
        <v>95</v>
      </c>
      <c r="R3" s="91" t="s">
        <v>89</v>
      </c>
    </row>
    <row r="4" spans="1:18" ht="12" customHeight="1">
      <c r="A4" s="23" t="s">
        <v>97</v>
      </c>
      <c r="B4" s="20" t="s">
        <v>52</v>
      </c>
      <c r="C4" s="20" t="s">
        <v>53</v>
      </c>
      <c r="D4" s="20" t="s">
        <v>54</v>
      </c>
      <c r="E4" s="20" t="s">
        <v>55</v>
      </c>
      <c r="F4" s="20" t="s">
        <v>56</v>
      </c>
      <c r="G4" s="86" t="s">
        <v>57</v>
      </c>
      <c r="H4" s="87" t="s">
        <v>58</v>
      </c>
      <c r="I4" s="18" t="s">
        <v>59</v>
      </c>
      <c r="J4" s="18" t="s">
        <v>60</v>
      </c>
      <c r="K4" s="18" t="s">
        <v>61</v>
      </c>
      <c r="L4" s="19" t="s">
        <v>62</v>
      </c>
      <c r="M4" s="19" t="s">
        <v>63</v>
      </c>
      <c r="N4" s="19" t="s">
        <v>87</v>
      </c>
      <c r="O4" s="84" t="s">
        <v>67</v>
      </c>
      <c r="P4" s="84" t="s">
        <v>68</v>
      </c>
      <c r="Q4" s="92" t="s">
        <v>64</v>
      </c>
      <c r="R4" s="92" t="s">
        <v>65</v>
      </c>
    </row>
    <row r="5" spans="1:18" ht="95.25" customHeight="1">
      <c r="A5" s="29" t="s">
        <v>52</v>
      </c>
      <c r="B5" s="79" t="s">
        <v>125</v>
      </c>
      <c r="C5" s="80" t="s">
        <v>126</v>
      </c>
      <c r="D5" s="80" t="s">
        <v>127</v>
      </c>
      <c r="E5" s="30" t="s">
        <v>140</v>
      </c>
      <c r="F5" s="31">
        <v>203300</v>
      </c>
      <c r="G5" s="88"/>
      <c r="H5" s="89">
        <f>F5*G5</f>
        <v>0</v>
      </c>
      <c r="I5" s="32">
        <v>12</v>
      </c>
      <c r="J5" s="32"/>
      <c r="K5" s="32">
        <f>I5*J5</f>
        <v>0</v>
      </c>
      <c r="L5" s="33"/>
      <c r="M5" s="34"/>
      <c r="N5" s="34">
        <f>(I5*L5)+(F5*M5)</f>
        <v>0</v>
      </c>
      <c r="O5" s="93"/>
      <c r="P5" s="85">
        <f>F5*O5</f>
        <v>0</v>
      </c>
      <c r="Q5" s="35">
        <f>SUM(H5+K5+P5)</f>
        <v>0</v>
      </c>
      <c r="R5" s="75">
        <f>Q5+(Q5*23/100)</f>
        <v>0</v>
      </c>
    </row>
    <row r="6" spans="1:18" ht="89.25" customHeight="1">
      <c r="A6" s="30" t="s">
        <v>53</v>
      </c>
      <c r="B6" s="81" t="s">
        <v>128</v>
      </c>
      <c r="C6" s="80" t="s">
        <v>129</v>
      </c>
      <c r="D6" s="82" t="s">
        <v>130</v>
      </c>
      <c r="E6" s="30" t="s">
        <v>140</v>
      </c>
      <c r="F6" s="31">
        <v>117100</v>
      </c>
      <c r="G6" s="88"/>
      <c r="H6" s="89">
        <f>F6*G6</f>
        <v>0</v>
      </c>
      <c r="I6" s="32">
        <v>12</v>
      </c>
      <c r="J6" s="32"/>
      <c r="K6" s="32">
        <f>I6*J6</f>
        <v>0</v>
      </c>
      <c r="L6" s="33"/>
      <c r="M6" s="34"/>
      <c r="N6" s="34">
        <f>(I6*L6)+(F6*M6)</f>
        <v>0</v>
      </c>
      <c r="O6" s="93"/>
      <c r="P6" s="85">
        <f>F6*O6</f>
        <v>0</v>
      </c>
      <c r="Q6" s="35">
        <f>SUM(H6+K6+P6)</f>
        <v>0</v>
      </c>
      <c r="R6" s="75">
        <f>Q6+(Q6*23/100)</f>
        <v>0</v>
      </c>
    </row>
    <row r="7" spans="1:18" ht="30" customHeight="1">
      <c r="O7" s="74"/>
      <c r="P7" s="76">
        <f>SUM(P5:P6)</f>
        <v>0</v>
      </c>
      <c r="Q7" s="74">
        <f>SUM(Q5:Q6)</f>
        <v>0</v>
      </c>
      <c r="R7" s="76">
        <f>SUM(R5:R6)</f>
        <v>0</v>
      </c>
    </row>
    <row r="9" spans="1:18" ht="15.75">
      <c r="Q9" s="76"/>
    </row>
    <row r="12" spans="1:18">
      <c r="Q12" s="94"/>
    </row>
  </sheetData>
  <autoFilter ref="B2:P7" xr:uid="{00000000-0009-0000-0000-000001000000}">
    <filterColumn colId="7" showButton="0"/>
    <filterColumn colId="8" showButton="0"/>
    <filterColumn colId="10" showButton="0"/>
    <filterColumn colId="11" showButton="0"/>
  </autoFilter>
  <mergeCells count="12">
    <mergeCell ref="A1:P1"/>
    <mergeCell ref="G2:G3"/>
    <mergeCell ref="E2:E3"/>
    <mergeCell ref="L2:N2"/>
    <mergeCell ref="A2:A3"/>
    <mergeCell ref="B2:B3"/>
    <mergeCell ref="C2:C3"/>
    <mergeCell ref="D2:D3"/>
    <mergeCell ref="F2:F3"/>
    <mergeCell ref="H2:H3"/>
    <mergeCell ref="I2:K2"/>
    <mergeCell ref="O2:P2"/>
  </mergeCells>
  <printOptions horizontalCentered="1"/>
  <pageMargins left="0.31496062992125984" right="0.31496062992125984" top="0.74803149606299213" bottom="0.74803149606299213" header="0" footer="0"/>
  <pageSetup paperSize="8" scale="6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7"/>
  <sheetViews>
    <sheetView zoomScale="90" zoomScaleNormal="90" workbookViewId="0">
      <selection activeCell="H18" sqref="H18"/>
    </sheetView>
  </sheetViews>
  <sheetFormatPr defaultRowHeight="11.25"/>
  <cols>
    <col min="1" max="1" width="4.85546875" style="21" customWidth="1"/>
    <col min="2" max="2" width="21.28515625" style="21" customWidth="1"/>
    <col min="3" max="3" width="26.42578125" style="21" customWidth="1"/>
    <col min="4" max="4" width="11" style="21" customWidth="1"/>
    <col min="5" max="5" width="9.42578125" style="21" customWidth="1"/>
    <col min="6" max="6" width="11.28515625" style="21" customWidth="1"/>
    <col min="7" max="7" width="12" style="21" customWidth="1"/>
    <col min="8" max="8" width="10" style="21" customWidth="1"/>
    <col min="9" max="9" width="9.5703125" style="21" customWidth="1"/>
    <col min="10" max="10" width="12.28515625" style="21" customWidth="1"/>
    <col min="11" max="11" width="9.85546875" style="21" customWidth="1"/>
    <col min="12" max="12" width="12.42578125" style="21" customWidth="1"/>
    <col min="13" max="14" width="12.140625" style="21" customWidth="1"/>
    <col min="15" max="15" width="11.28515625" style="21" customWidth="1"/>
    <col min="16" max="16" width="11.7109375" style="21" customWidth="1"/>
    <col min="17" max="17" width="12.42578125" style="21" customWidth="1"/>
    <col min="18" max="18" width="14.28515625" style="21" customWidth="1"/>
    <col min="19" max="19" width="14.42578125" style="21" customWidth="1"/>
    <col min="20" max="20" width="16.5703125" style="21" customWidth="1"/>
    <col min="21" max="21" width="16.42578125" style="21" customWidth="1"/>
    <col min="22" max="16384" width="9.140625" style="21"/>
  </cols>
  <sheetData>
    <row r="1" spans="1:21" ht="30" customHeight="1" thickBot="1">
      <c r="A1" s="111" t="s">
        <v>138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</row>
    <row r="2" spans="1:21" ht="41.25" customHeight="1">
      <c r="A2" s="99" t="s">
        <v>88</v>
      </c>
      <c r="B2" s="99" t="s">
        <v>124</v>
      </c>
      <c r="C2" s="99" t="s">
        <v>49</v>
      </c>
      <c r="D2" s="99" t="s">
        <v>50</v>
      </c>
      <c r="E2" s="99" t="s">
        <v>48</v>
      </c>
      <c r="F2" s="99" t="s">
        <v>77</v>
      </c>
      <c r="G2" s="102" t="s">
        <v>98</v>
      </c>
      <c r="H2" s="99" t="s">
        <v>51</v>
      </c>
      <c r="I2" s="99" t="s">
        <v>78</v>
      </c>
      <c r="J2" s="113" t="s">
        <v>99</v>
      </c>
      <c r="K2" s="114"/>
      <c r="L2" s="114"/>
      <c r="M2" s="101" t="s">
        <v>100</v>
      </c>
      <c r="N2" s="101"/>
      <c r="O2" s="101"/>
      <c r="P2" s="101"/>
      <c r="Q2" s="101"/>
      <c r="R2" s="109" t="s">
        <v>134</v>
      </c>
      <c r="S2" s="110"/>
      <c r="T2" s="28" t="s">
        <v>94</v>
      </c>
      <c r="U2" s="28" t="s">
        <v>90</v>
      </c>
    </row>
    <row r="3" spans="1:21" ht="58.5" customHeight="1">
      <c r="A3" s="100"/>
      <c r="B3" s="100"/>
      <c r="C3" s="100"/>
      <c r="D3" s="100"/>
      <c r="E3" s="100"/>
      <c r="F3" s="100"/>
      <c r="G3" s="103"/>
      <c r="H3" s="100"/>
      <c r="I3" s="100"/>
      <c r="J3" s="24" t="s">
        <v>79</v>
      </c>
      <c r="K3" s="24" t="s">
        <v>80</v>
      </c>
      <c r="L3" s="24" t="s">
        <v>81</v>
      </c>
      <c r="M3" s="25" t="s">
        <v>102</v>
      </c>
      <c r="N3" s="25" t="s">
        <v>82</v>
      </c>
      <c r="O3" s="25" t="s">
        <v>83</v>
      </c>
      <c r="P3" s="25" t="s">
        <v>84</v>
      </c>
      <c r="Q3" s="25" t="s">
        <v>85</v>
      </c>
      <c r="R3" s="83" t="s">
        <v>135</v>
      </c>
      <c r="S3" s="83" t="s">
        <v>136</v>
      </c>
      <c r="T3" s="26" t="s">
        <v>137</v>
      </c>
      <c r="U3" s="26" t="s">
        <v>86</v>
      </c>
    </row>
    <row r="4" spans="1:21">
      <c r="A4" s="23" t="s">
        <v>97</v>
      </c>
      <c r="B4" s="20" t="s">
        <v>52</v>
      </c>
      <c r="C4" s="20" t="s">
        <v>53</v>
      </c>
      <c r="D4" s="20" t="s">
        <v>54</v>
      </c>
      <c r="E4" s="20" t="s">
        <v>55</v>
      </c>
      <c r="F4" s="20" t="s">
        <v>56</v>
      </c>
      <c r="G4" s="20" t="s">
        <v>57</v>
      </c>
      <c r="H4" s="20" t="s">
        <v>58</v>
      </c>
      <c r="I4" s="20" t="s">
        <v>59</v>
      </c>
      <c r="J4" s="18" t="s">
        <v>60</v>
      </c>
      <c r="K4" s="18" t="s">
        <v>61</v>
      </c>
      <c r="L4" s="18" t="s">
        <v>62</v>
      </c>
      <c r="M4" s="19" t="s">
        <v>63</v>
      </c>
      <c r="N4" s="19" t="s">
        <v>87</v>
      </c>
      <c r="O4" s="19" t="s">
        <v>64</v>
      </c>
      <c r="P4" s="19" t="s">
        <v>65</v>
      </c>
      <c r="Q4" s="19" t="s">
        <v>66</v>
      </c>
      <c r="R4" s="84" t="s">
        <v>67</v>
      </c>
      <c r="S4" s="84" t="s">
        <v>68</v>
      </c>
      <c r="T4" s="27" t="s">
        <v>67</v>
      </c>
      <c r="U4" s="27" t="s">
        <v>68</v>
      </c>
    </row>
    <row r="5" spans="1:21" ht="64.5" customHeight="1">
      <c r="A5" s="78" t="s">
        <v>52</v>
      </c>
      <c r="B5" s="81" t="s">
        <v>131</v>
      </c>
      <c r="C5" s="80" t="s">
        <v>132</v>
      </c>
      <c r="D5" s="80">
        <v>1100245</v>
      </c>
      <c r="E5" s="30" t="s">
        <v>141</v>
      </c>
      <c r="F5" s="30">
        <v>197</v>
      </c>
      <c r="G5" s="36">
        <v>294000</v>
      </c>
      <c r="H5" s="30">
        <v>12</v>
      </c>
      <c r="I5" s="30">
        <v>365</v>
      </c>
      <c r="J5" s="32"/>
      <c r="K5" s="32"/>
      <c r="L5" s="37">
        <f>(G5*J5)+(H5*K5)</f>
        <v>0</v>
      </c>
      <c r="M5" s="38"/>
      <c r="N5" s="39">
        <f>(F5*I5*24*M5)</f>
        <v>0</v>
      </c>
      <c r="O5" s="40"/>
      <c r="P5" s="39">
        <f>G5*O5</f>
        <v>0</v>
      </c>
      <c r="Q5" s="39">
        <f>N5+P5</f>
        <v>0</v>
      </c>
      <c r="R5" s="93"/>
      <c r="S5" s="85">
        <f>G5*R5</f>
        <v>0</v>
      </c>
      <c r="T5" s="75">
        <f>SUM(L5+Q5+S5)</f>
        <v>0</v>
      </c>
      <c r="U5" s="75">
        <f>T5+(T5*23/100)</f>
        <v>0</v>
      </c>
    </row>
    <row r="6" spans="1:21" ht="63.75" customHeight="1">
      <c r="A6" s="30" t="s">
        <v>53</v>
      </c>
      <c r="B6" s="81" t="s">
        <v>103</v>
      </c>
      <c r="C6" s="80" t="s">
        <v>133</v>
      </c>
      <c r="D6" s="82">
        <v>6200233</v>
      </c>
      <c r="E6" s="30" t="s">
        <v>141</v>
      </c>
      <c r="F6" s="30">
        <v>150</v>
      </c>
      <c r="G6" s="36">
        <v>101500</v>
      </c>
      <c r="H6" s="30">
        <v>12</v>
      </c>
      <c r="I6" s="30">
        <v>365</v>
      </c>
      <c r="J6" s="32"/>
      <c r="K6" s="32"/>
      <c r="L6" s="37">
        <f>(G6*J6)+(H6*K6)</f>
        <v>0</v>
      </c>
      <c r="M6" s="38"/>
      <c r="N6" s="39">
        <f>(F6*I6*24*M6)</f>
        <v>0</v>
      </c>
      <c r="O6" s="40"/>
      <c r="P6" s="39">
        <f>G6*O6</f>
        <v>0</v>
      </c>
      <c r="Q6" s="39">
        <f>N6+P6</f>
        <v>0</v>
      </c>
      <c r="R6" s="93"/>
      <c r="S6" s="85">
        <f>G6*R6</f>
        <v>0</v>
      </c>
      <c r="T6" s="75">
        <f>SUM(L6+Q6+S6)</f>
        <v>0</v>
      </c>
      <c r="U6" s="75">
        <f>T6+(T6*23/100)</f>
        <v>0</v>
      </c>
    </row>
    <row r="7" spans="1:21" ht="23.25" customHeight="1">
      <c r="L7" s="77"/>
      <c r="R7" s="76"/>
      <c r="S7" s="76">
        <f>SUM(S5:S6)</f>
        <v>0</v>
      </c>
      <c r="T7" s="76">
        <f>SUM(T5:T6)</f>
        <v>0</v>
      </c>
      <c r="U7" s="76">
        <f>SUM(U5:U6)</f>
        <v>0</v>
      </c>
    </row>
  </sheetData>
  <autoFilter ref="B2:S5" xr:uid="{00000000-0009-0000-0000-000002000000}">
    <filterColumn colId="8" showButton="0"/>
    <filterColumn colId="9" showButton="0"/>
    <filterColumn colId="11" showButton="0"/>
    <filterColumn colId="12" showButton="0"/>
    <filterColumn colId="13" showButton="0"/>
    <filterColumn colId="14" showButton="0"/>
  </autoFilter>
  <mergeCells count="13">
    <mergeCell ref="A1:S1"/>
    <mergeCell ref="G2:G3"/>
    <mergeCell ref="I2:I3"/>
    <mergeCell ref="J2:L2"/>
    <mergeCell ref="M2:Q2"/>
    <mergeCell ref="A2:A3"/>
    <mergeCell ref="B2:B3"/>
    <mergeCell ref="C2:C3"/>
    <mergeCell ref="D2:D3"/>
    <mergeCell ref="E2:E3"/>
    <mergeCell ref="H2:H3"/>
    <mergeCell ref="F2:F3"/>
    <mergeCell ref="R2:S2"/>
  </mergeCells>
  <printOptions horizontalCentered="1"/>
  <pageMargins left="0.11811023622047245" right="0.11811023622047245" top="0.15748031496062992" bottom="0.15748031496062992" header="0.31496062992125984" footer="0.31496062992125984"/>
  <pageSetup paperSize="8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7"/>
  <sheetViews>
    <sheetView tabSelected="1" zoomScale="90" zoomScaleNormal="90" workbookViewId="0">
      <selection activeCell="G23" sqref="G23"/>
    </sheetView>
  </sheetViews>
  <sheetFormatPr defaultRowHeight="12.75"/>
  <cols>
    <col min="1" max="1" width="10.5703125" customWidth="1"/>
    <col min="2" max="2" width="12.7109375" customWidth="1"/>
    <col min="3" max="3" width="12.42578125" customWidth="1"/>
    <col min="4" max="4" width="13.7109375" customWidth="1"/>
    <col min="5" max="5" width="13.5703125" customWidth="1"/>
    <col min="6" max="13" width="13.140625" customWidth="1"/>
    <col min="14" max="14" width="13.42578125" customWidth="1"/>
    <col min="15" max="15" width="14.28515625" customWidth="1"/>
    <col min="25" max="25" width="10.140625" bestFit="1" customWidth="1"/>
  </cols>
  <sheetData>
    <row r="1" spans="1:16" ht="36.75" customHeight="1" thickBot="1">
      <c r="B1" s="41"/>
      <c r="E1" s="115" t="s">
        <v>142</v>
      </c>
      <c r="F1" s="115"/>
      <c r="G1" s="115"/>
      <c r="H1" s="115"/>
      <c r="I1" s="115"/>
      <c r="J1" s="115"/>
      <c r="K1" s="115"/>
      <c r="L1" s="42"/>
      <c r="M1" s="42"/>
      <c r="N1" s="42"/>
      <c r="O1" s="42"/>
      <c r="P1" s="42"/>
    </row>
    <row r="2" spans="1:16" ht="98.25" customHeight="1" thickBot="1">
      <c r="A2" s="116" t="s">
        <v>88</v>
      </c>
      <c r="B2" s="118" t="s">
        <v>104</v>
      </c>
      <c r="C2" s="120" t="s">
        <v>105</v>
      </c>
      <c r="D2" s="121"/>
      <c r="E2" s="122"/>
      <c r="F2" s="120" t="s">
        <v>106</v>
      </c>
      <c r="G2" s="121"/>
      <c r="H2" s="122"/>
      <c r="I2" s="120" t="s">
        <v>107</v>
      </c>
      <c r="J2" s="121"/>
      <c r="K2" s="122"/>
      <c r="L2" s="120" t="s">
        <v>108</v>
      </c>
      <c r="M2" s="121"/>
      <c r="N2" s="122"/>
      <c r="O2" s="123" t="s">
        <v>109</v>
      </c>
      <c r="P2" s="124"/>
    </row>
    <row r="3" spans="1:16" ht="48" thickBot="1">
      <c r="A3" s="117"/>
      <c r="B3" s="119"/>
      <c r="C3" s="43" t="s">
        <v>69</v>
      </c>
      <c r="D3" s="44" t="s">
        <v>71</v>
      </c>
      <c r="E3" s="45" t="s">
        <v>70</v>
      </c>
      <c r="F3" s="43" t="s">
        <v>69</v>
      </c>
      <c r="G3" s="44" t="s">
        <v>71</v>
      </c>
      <c r="H3" s="46" t="s">
        <v>70</v>
      </c>
      <c r="I3" s="43" t="s">
        <v>69</v>
      </c>
      <c r="J3" s="44" t="s">
        <v>71</v>
      </c>
      <c r="K3" s="45" t="s">
        <v>70</v>
      </c>
      <c r="L3" s="43" t="s">
        <v>69</v>
      </c>
      <c r="M3" s="44" t="s">
        <v>71</v>
      </c>
      <c r="N3" s="45" t="s">
        <v>70</v>
      </c>
      <c r="O3" s="47" t="s">
        <v>69</v>
      </c>
      <c r="P3" s="126" t="s">
        <v>70</v>
      </c>
    </row>
    <row r="4" spans="1:16" ht="16.5" thickBot="1">
      <c r="A4" s="48">
        <v>1</v>
      </c>
      <c r="B4" s="49">
        <v>2</v>
      </c>
      <c r="C4" s="131">
        <v>3</v>
      </c>
      <c r="D4" s="50">
        <v>4</v>
      </c>
      <c r="E4" s="51">
        <v>5</v>
      </c>
      <c r="F4" s="52">
        <v>3</v>
      </c>
      <c r="G4" s="50">
        <v>4</v>
      </c>
      <c r="H4" s="53">
        <v>5</v>
      </c>
      <c r="I4" s="54">
        <v>3</v>
      </c>
      <c r="J4" s="50">
        <v>4</v>
      </c>
      <c r="K4" s="51">
        <v>5</v>
      </c>
      <c r="L4" s="54">
        <v>3</v>
      </c>
      <c r="M4" s="50">
        <v>4</v>
      </c>
      <c r="N4" s="51">
        <v>5</v>
      </c>
      <c r="O4" s="48">
        <v>6</v>
      </c>
      <c r="P4" s="53">
        <v>7</v>
      </c>
    </row>
    <row r="5" spans="1:16" ht="15.75">
      <c r="A5" s="55">
        <v>1</v>
      </c>
      <c r="B5" s="127" t="s">
        <v>110</v>
      </c>
      <c r="C5" s="128">
        <f>E5/D5</f>
        <v>3095.427611214292</v>
      </c>
      <c r="D5" s="129">
        <v>11.307</v>
      </c>
      <c r="E5" s="58">
        <v>35000</v>
      </c>
      <c r="F5" s="128">
        <f>H5/G5</f>
        <v>4320.2257097513666</v>
      </c>
      <c r="G5" s="129">
        <v>11.342000000000001</v>
      </c>
      <c r="H5" s="59">
        <v>49000</v>
      </c>
      <c r="I5" s="128">
        <f>K5/J5</f>
        <v>1769.5983011856308</v>
      </c>
      <c r="J5" s="130">
        <v>11.302</v>
      </c>
      <c r="K5" s="58">
        <v>20000</v>
      </c>
      <c r="L5" s="128">
        <f>N5/M5</f>
        <v>1367.3253352152435</v>
      </c>
      <c r="M5" s="129">
        <v>11.336</v>
      </c>
      <c r="N5" s="58">
        <v>15500</v>
      </c>
      <c r="O5" s="61">
        <f>SUM(C5+F5+I5+L5)</f>
        <v>10552.576957366535</v>
      </c>
      <c r="P5" s="62">
        <f>SUM(E5+H5+K5+N5)</f>
        <v>119500</v>
      </c>
    </row>
    <row r="6" spans="1:16" ht="15.75">
      <c r="A6" s="63">
        <v>2</v>
      </c>
      <c r="B6" s="56" t="s">
        <v>111</v>
      </c>
      <c r="C6" s="125">
        <f t="shared" ref="C6:C16" si="0">E6/D6</f>
        <v>2646.6696074106749</v>
      </c>
      <c r="D6" s="57">
        <v>11.335000000000001</v>
      </c>
      <c r="E6" s="58">
        <v>30000</v>
      </c>
      <c r="F6" s="125">
        <f t="shared" ref="F6:F16" si="1">H6/G6</f>
        <v>3647.3623343118938</v>
      </c>
      <c r="G6" s="57">
        <v>11.241</v>
      </c>
      <c r="H6" s="59">
        <v>41000</v>
      </c>
      <c r="I6" s="125">
        <f t="shared" ref="I6:I16" si="2">K6/J6</f>
        <v>1677.8523489932886</v>
      </c>
      <c r="J6" s="60">
        <v>11.324</v>
      </c>
      <c r="K6" s="58">
        <v>19000</v>
      </c>
      <c r="L6" s="125">
        <f t="shared" ref="L6:L16" si="3">N6/M6</f>
        <v>1326.1426929537618</v>
      </c>
      <c r="M6" s="57">
        <v>11.311</v>
      </c>
      <c r="N6" s="58">
        <v>15000</v>
      </c>
      <c r="O6" s="61">
        <f t="shared" ref="O6:O16" si="4">SUM(C6+F6+I6+L6)</f>
        <v>9298.0269836696189</v>
      </c>
      <c r="P6" s="62">
        <f t="shared" ref="P6:P16" si="5">SUM(E6+H6+K6+N6)</f>
        <v>105000</v>
      </c>
    </row>
    <row r="7" spans="1:16" ht="15.75">
      <c r="A7" s="55">
        <v>3</v>
      </c>
      <c r="B7" s="56" t="s">
        <v>112</v>
      </c>
      <c r="C7" s="125">
        <f t="shared" si="0"/>
        <v>2656.7481402763019</v>
      </c>
      <c r="D7" s="57">
        <v>11.292</v>
      </c>
      <c r="E7" s="58">
        <v>30000</v>
      </c>
      <c r="F7" s="125">
        <f t="shared" si="1"/>
        <v>3354.2236737576131</v>
      </c>
      <c r="G7" s="57">
        <v>11.329000000000001</v>
      </c>
      <c r="H7" s="59">
        <v>38000</v>
      </c>
      <c r="I7" s="125">
        <f t="shared" si="2"/>
        <v>1589.5443306252207</v>
      </c>
      <c r="J7" s="60">
        <v>11.324</v>
      </c>
      <c r="K7" s="58">
        <v>18000</v>
      </c>
      <c r="L7" s="125">
        <f t="shared" si="3"/>
        <v>1062.1348911311736</v>
      </c>
      <c r="M7" s="57">
        <v>11.298</v>
      </c>
      <c r="N7" s="58">
        <v>12000</v>
      </c>
      <c r="O7" s="61">
        <f t="shared" si="4"/>
        <v>8662.6510357903098</v>
      </c>
      <c r="P7" s="62">
        <f t="shared" si="5"/>
        <v>98000</v>
      </c>
    </row>
    <row r="8" spans="1:16" ht="15.75">
      <c r="A8" s="63">
        <v>4</v>
      </c>
      <c r="B8" s="56" t="s">
        <v>113</v>
      </c>
      <c r="C8" s="125">
        <f t="shared" si="0"/>
        <v>1151.9716437749225</v>
      </c>
      <c r="D8" s="57">
        <v>11.285</v>
      </c>
      <c r="E8" s="58">
        <v>13000</v>
      </c>
      <c r="F8" s="125">
        <f t="shared" si="1"/>
        <v>2037.2010628875112</v>
      </c>
      <c r="G8" s="57">
        <v>11.29</v>
      </c>
      <c r="H8" s="59">
        <v>23000</v>
      </c>
      <c r="I8" s="125">
        <f t="shared" si="2"/>
        <v>621.33854074205578</v>
      </c>
      <c r="J8" s="60">
        <v>11.266</v>
      </c>
      <c r="K8" s="58">
        <v>7000</v>
      </c>
      <c r="L8" s="125">
        <f t="shared" si="3"/>
        <v>619.90789939780382</v>
      </c>
      <c r="M8" s="57">
        <v>11.292</v>
      </c>
      <c r="N8" s="58">
        <v>7000</v>
      </c>
      <c r="O8" s="61">
        <f t="shared" si="4"/>
        <v>4430.4191468022927</v>
      </c>
      <c r="P8" s="62">
        <f t="shared" si="5"/>
        <v>50000</v>
      </c>
    </row>
    <row r="9" spans="1:16" ht="15.75">
      <c r="A9" s="55">
        <v>5</v>
      </c>
      <c r="B9" s="56" t="s">
        <v>114</v>
      </c>
      <c r="C9" s="125">
        <f t="shared" si="0"/>
        <v>663.18861084092316</v>
      </c>
      <c r="D9" s="57">
        <v>11.308999999999999</v>
      </c>
      <c r="E9" s="58">
        <v>7500</v>
      </c>
      <c r="F9" s="125">
        <f t="shared" si="1"/>
        <v>886.28910750686873</v>
      </c>
      <c r="G9" s="57">
        <v>11.282999999999999</v>
      </c>
      <c r="H9" s="59">
        <v>10000</v>
      </c>
      <c r="I9" s="125">
        <f t="shared" si="2"/>
        <v>0</v>
      </c>
      <c r="J9" s="60">
        <v>11.295</v>
      </c>
      <c r="K9" s="58">
        <v>0</v>
      </c>
      <c r="L9" s="125">
        <f t="shared" si="3"/>
        <v>265.83961010190518</v>
      </c>
      <c r="M9" s="57">
        <v>11.285</v>
      </c>
      <c r="N9" s="58">
        <v>3000</v>
      </c>
      <c r="O9" s="61">
        <f t="shared" si="4"/>
        <v>1815.317328449697</v>
      </c>
      <c r="P9" s="62">
        <f t="shared" si="5"/>
        <v>20500</v>
      </c>
    </row>
    <row r="10" spans="1:16" ht="15.75">
      <c r="A10" s="63">
        <v>6</v>
      </c>
      <c r="B10" s="56" t="s">
        <v>115</v>
      </c>
      <c r="C10" s="125">
        <f t="shared" si="0"/>
        <v>141.75600248073005</v>
      </c>
      <c r="D10" s="57">
        <v>11.287000000000001</v>
      </c>
      <c r="E10" s="58">
        <v>1600</v>
      </c>
      <c r="F10" s="125">
        <f t="shared" si="1"/>
        <v>398.72408293460927</v>
      </c>
      <c r="G10" s="57">
        <v>11.286</v>
      </c>
      <c r="H10" s="59">
        <v>4500</v>
      </c>
      <c r="I10" s="125">
        <f t="shared" si="2"/>
        <v>0</v>
      </c>
      <c r="J10" s="60">
        <v>11.288</v>
      </c>
      <c r="K10" s="58">
        <v>0</v>
      </c>
      <c r="L10" s="125">
        <f t="shared" si="3"/>
        <v>106.31700186054752</v>
      </c>
      <c r="M10" s="57">
        <v>11.287000000000001</v>
      </c>
      <c r="N10" s="58">
        <v>1200</v>
      </c>
      <c r="O10" s="61">
        <f t="shared" si="4"/>
        <v>646.79708727588684</v>
      </c>
      <c r="P10" s="62">
        <f t="shared" si="5"/>
        <v>7300</v>
      </c>
    </row>
    <row r="11" spans="1:16" ht="15.75">
      <c r="A11" s="55">
        <v>7</v>
      </c>
      <c r="B11" s="56" t="s">
        <v>116</v>
      </c>
      <c r="C11" s="125">
        <f t="shared" si="0"/>
        <v>141.78112538768275</v>
      </c>
      <c r="D11" s="57">
        <v>11.285</v>
      </c>
      <c r="E11" s="58">
        <v>1600</v>
      </c>
      <c r="F11" s="125">
        <f t="shared" si="1"/>
        <v>400.21344717182501</v>
      </c>
      <c r="G11" s="64">
        <v>11.244</v>
      </c>
      <c r="H11" s="62">
        <v>4500</v>
      </c>
      <c r="I11" s="125">
        <f t="shared" si="2"/>
        <v>0</v>
      </c>
      <c r="J11" s="60">
        <v>11.285</v>
      </c>
      <c r="K11" s="58">
        <v>0</v>
      </c>
      <c r="L11" s="125">
        <f t="shared" si="3"/>
        <v>97.821253890618053</v>
      </c>
      <c r="M11" s="57">
        <v>11.244999999999999</v>
      </c>
      <c r="N11" s="58">
        <v>1100</v>
      </c>
      <c r="O11" s="61">
        <f t="shared" si="4"/>
        <v>639.81582645012588</v>
      </c>
      <c r="P11" s="62">
        <f t="shared" si="5"/>
        <v>7200</v>
      </c>
    </row>
    <row r="12" spans="1:16" ht="15.75">
      <c r="A12" s="63">
        <v>8</v>
      </c>
      <c r="B12" s="56" t="s">
        <v>117</v>
      </c>
      <c r="C12" s="125">
        <f t="shared" si="0"/>
        <v>142.03284509542831</v>
      </c>
      <c r="D12" s="57">
        <v>11.265000000000001</v>
      </c>
      <c r="E12" s="58">
        <v>1600</v>
      </c>
      <c r="F12" s="125">
        <f t="shared" si="1"/>
        <v>311.13876789047913</v>
      </c>
      <c r="G12" s="64">
        <v>11.249000000000001</v>
      </c>
      <c r="H12" s="62">
        <v>3500</v>
      </c>
      <c r="I12" s="125">
        <f t="shared" si="2"/>
        <v>0</v>
      </c>
      <c r="J12" s="60">
        <v>11.285</v>
      </c>
      <c r="K12" s="58">
        <v>0</v>
      </c>
      <c r="L12" s="125">
        <f t="shared" si="3"/>
        <v>106.66666666666667</v>
      </c>
      <c r="M12" s="57">
        <v>11.25</v>
      </c>
      <c r="N12" s="58">
        <v>1200</v>
      </c>
      <c r="O12" s="61">
        <f t="shared" si="4"/>
        <v>559.8382796525741</v>
      </c>
      <c r="P12" s="62">
        <f t="shared" si="5"/>
        <v>6300</v>
      </c>
    </row>
    <row r="13" spans="1:16" ht="15.75">
      <c r="A13" s="55">
        <v>9</v>
      </c>
      <c r="B13" s="56" t="s">
        <v>118</v>
      </c>
      <c r="C13" s="125">
        <f t="shared" si="0"/>
        <v>444.60252534234394</v>
      </c>
      <c r="D13" s="57">
        <v>11.246</v>
      </c>
      <c r="E13" s="58">
        <v>5000</v>
      </c>
      <c r="F13" s="125">
        <f t="shared" si="1"/>
        <v>752.8119741386945</v>
      </c>
      <c r="G13" s="57">
        <v>11.291</v>
      </c>
      <c r="H13" s="59">
        <v>8500</v>
      </c>
      <c r="I13" s="125">
        <f t="shared" si="2"/>
        <v>97.79516358463728</v>
      </c>
      <c r="J13" s="60">
        <v>11.247999999999999</v>
      </c>
      <c r="K13" s="58">
        <v>1100</v>
      </c>
      <c r="L13" s="125">
        <f t="shared" si="3"/>
        <v>309.92650314354029</v>
      </c>
      <c r="M13" s="57">
        <v>11.292999999999999</v>
      </c>
      <c r="N13" s="58">
        <v>3500</v>
      </c>
      <c r="O13" s="61">
        <f t="shared" si="4"/>
        <v>1605.1361662092161</v>
      </c>
      <c r="P13" s="62">
        <f t="shared" si="5"/>
        <v>18100</v>
      </c>
    </row>
    <row r="14" spans="1:16" ht="15.75">
      <c r="A14" s="63">
        <v>10</v>
      </c>
      <c r="B14" s="56" t="s">
        <v>119</v>
      </c>
      <c r="C14" s="125">
        <f t="shared" si="0"/>
        <v>1328.4917190682845</v>
      </c>
      <c r="D14" s="57">
        <v>11.291</v>
      </c>
      <c r="E14" s="58">
        <v>15000</v>
      </c>
      <c r="F14" s="125">
        <f t="shared" si="1"/>
        <v>2322.6728604609611</v>
      </c>
      <c r="G14" s="57">
        <v>11.194000000000001</v>
      </c>
      <c r="H14" s="59">
        <v>26000</v>
      </c>
      <c r="I14" s="125">
        <f t="shared" si="2"/>
        <v>1064.5848119233499</v>
      </c>
      <c r="J14" s="60">
        <v>11.272</v>
      </c>
      <c r="K14" s="58">
        <v>12000</v>
      </c>
      <c r="L14" s="125">
        <f t="shared" si="3"/>
        <v>710.22727272727275</v>
      </c>
      <c r="M14" s="57">
        <v>11.263999999999999</v>
      </c>
      <c r="N14" s="58">
        <v>8000</v>
      </c>
      <c r="O14" s="61">
        <f t="shared" si="4"/>
        <v>5425.9766641798687</v>
      </c>
      <c r="P14" s="62">
        <f t="shared" si="5"/>
        <v>61000</v>
      </c>
    </row>
    <row r="15" spans="1:16" ht="15.75">
      <c r="A15" s="55">
        <v>11</v>
      </c>
      <c r="B15" s="56" t="s">
        <v>120</v>
      </c>
      <c r="C15" s="125">
        <f t="shared" si="0"/>
        <v>2490.4384950635949</v>
      </c>
      <c r="D15" s="57">
        <v>11.243</v>
      </c>
      <c r="E15" s="58">
        <v>28000</v>
      </c>
      <c r="F15" s="125">
        <f t="shared" si="1"/>
        <v>3655.1662654898814</v>
      </c>
      <c r="G15" s="57">
        <v>11.217000000000001</v>
      </c>
      <c r="H15" s="59">
        <v>41000</v>
      </c>
      <c r="I15" s="125">
        <f t="shared" si="2"/>
        <v>1684.6958680617131</v>
      </c>
      <c r="J15" s="57">
        <v>11.278</v>
      </c>
      <c r="K15" s="58">
        <v>19000</v>
      </c>
      <c r="L15" s="125">
        <f t="shared" si="3"/>
        <v>1243.0080795525171</v>
      </c>
      <c r="M15" s="57">
        <v>11.263</v>
      </c>
      <c r="N15" s="58">
        <v>14000</v>
      </c>
      <c r="O15" s="61">
        <f t="shared" si="4"/>
        <v>9073.3087081677077</v>
      </c>
      <c r="P15" s="62">
        <f t="shared" si="5"/>
        <v>102000</v>
      </c>
    </row>
    <row r="16" spans="1:16" ht="16.5" thickBot="1">
      <c r="A16" s="65">
        <v>12</v>
      </c>
      <c r="B16" s="132" t="s">
        <v>121</v>
      </c>
      <c r="C16" s="133">
        <f t="shared" si="0"/>
        <v>3123.6055332440874</v>
      </c>
      <c r="D16" s="134">
        <v>11.205</v>
      </c>
      <c r="E16" s="66">
        <v>35000</v>
      </c>
      <c r="F16" s="133">
        <f t="shared" si="1"/>
        <v>3981.9485001327316</v>
      </c>
      <c r="G16" s="134">
        <v>11.301</v>
      </c>
      <c r="H16" s="135">
        <v>45000</v>
      </c>
      <c r="I16" s="133">
        <f t="shared" si="2"/>
        <v>1864.5121193287757</v>
      </c>
      <c r="J16" s="136">
        <v>11.263</v>
      </c>
      <c r="K16" s="66">
        <v>21000</v>
      </c>
      <c r="L16" s="133">
        <f t="shared" si="3"/>
        <v>1769.4417411306731</v>
      </c>
      <c r="M16" s="134">
        <v>11.303000000000001</v>
      </c>
      <c r="N16" s="66">
        <v>20000</v>
      </c>
      <c r="O16" s="137">
        <f t="shared" si="4"/>
        <v>10739.507893836268</v>
      </c>
      <c r="P16" s="138">
        <f t="shared" si="5"/>
        <v>121000</v>
      </c>
    </row>
    <row r="17" spans="1:16" ht="16.5" thickBot="1">
      <c r="A17" s="67"/>
      <c r="B17" s="68" t="s">
        <v>122</v>
      </c>
      <c r="C17" s="139">
        <f>SUM(C5:C16)</f>
        <v>18026.713859199266</v>
      </c>
      <c r="D17" s="69" t="s">
        <v>123</v>
      </c>
      <c r="E17" s="70">
        <f>SUM(E5:E16)</f>
        <v>203300</v>
      </c>
      <c r="F17" s="71">
        <f>SUM(F5:F16)</f>
        <v>26067.977786434436</v>
      </c>
      <c r="G17" s="69" t="s">
        <v>123</v>
      </c>
      <c r="H17" s="72">
        <f>SUM(H5:H16)</f>
        <v>294000</v>
      </c>
      <c r="I17" s="139">
        <f>SUM(I5:I16)</f>
        <v>10369.921484444672</v>
      </c>
      <c r="J17" s="69" t="s">
        <v>123</v>
      </c>
      <c r="K17" s="70">
        <f>SUM(K5:K16)</f>
        <v>117100</v>
      </c>
      <c r="L17" s="139">
        <f>SUM(L5:L16)</f>
        <v>8984.7589477717247</v>
      </c>
      <c r="M17" s="69" t="s">
        <v>123</v>
      </c>
      <c r="N17" s="70">
        <f>SUM(N5:N16)</f>
        <v>101500</v>
      </c>
      <c r="O17" s="73">
        <f>SUM(O5:O16)</f>
        <v>63449.372077850101</v>
      </c>
      <c r="P17" s="72">
        <f>SUM(P5:P16)</f>
        <v>715900</v>
      </c>
    </row>
  </sheetData>
  <mergeCells count="8">
    <mergeCell ref="E1:K1"/>
    <mergeCell ref="A2:A3"/>
    <mergeCell ref="B2:B3"/>
    <mergeCell ref="C2:E2"/>
    <mergeCell ref="F2:H2"/>
    <mergeCell ref="I2:K2"/>
    <mergeCell ref="L2:N2"/>
    <mergeCell ref="O2:P2"/>
  </mergeCells>
  <printOptions horizontalCentered="1" verticalCentered="1"/>
  <pageMargins left="0.11811023622047245" right="0.11811023622047245" top="0.15748031496062992" bottom="0.19685039370078741" header="0.11811023622047245" footer="0.11811023622047245"/>
  <pageSetup paperSize="8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Zmiany</vt:lpstr>
      <vt:lpstr>Taryfa W4</vt:lpstr>
      <vt:lpstr>Taryfy W5</vt:lpstr>
      <vt:lpstr>Zużycie gazu w m-cach </vt:lpstr>
      <vt:lpstr>'Taryfa W4'!Tytuły_wydruku</vt:lpstr>
      <vt:lpstr>'Taryfy W5'!Tytuły_wydruku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Kowalczyk Sławomir</dc:creator>
  <cp:lastModifiedBy>Merwart Piotr (PO Kielce)</cp:lastModifiedBy>
  <cp:lastPrinted>2022-04-28T09:38:27Z</cp:lastPrinted>
  <dcterms:created xsi:type="dcterms:W3CDTF">2010-01-11T11:46:38Z</dcterms:created>
  <dcterms:modified xsi:type="dcterms:W3CDTF">2023-10-11T11:23:22Z</dcterms:modified>
</cp:coreProperties>
</file>