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showPivotChartFilter="1" defaultThemeVersion="124226"/>
  <mc:AlternateContent xmlns:mc="http://schemas.openxmlformats.org/markup-compatibility/2006">
    <mc:Choice Requires="x15">
      <x15ac:absPath xmlns:x15ac="http://schemas.microsoft.com/office/spreadsheetml/2010/11/ac" url="C:\Users\48606\Desktop\Agusia\!!! PRACA - ZAMÓWIENIA\3_MEŁGIEW\2023\2. TRYB PODSTAWOWY\4. dostawa gazu\"/>
    </mc:Choice>
  </mc:AlternateContent>
  <xr:revisionPtr revIDLastSave="0" documentId="13_ncr:1_{B7F73BAE-D665-4371-93A5-C49590347910}" xr6:coauthVersionLast="47" xr6:coauthVersionMax="47" xr10:uidLastSave="{00000000-0000-0000-0000-000000000000}"/>
  <bookViews>
    <workbookView xWindow="-110" yWindow="-110" windowWidth="19420" windowHeight="11500" firstSheet="1" activeTab="1" xr2:uid="{00000000-000D-0000-FFFF-FFFF00000000}"/>
  </bookViews>
  <sheets>
    <sheet name="Zmiany" sheetId="9" state="hidden" r:id="rId1"/>
    <sheet name="Formularz cenowy nr 2b" sheetId="2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25" l="1"/>
  <c r="Q8" i="25"/>
  <c r="P8" i="25" l="1"/>
  <c r="O8" i="25" l="1"/>
  <c r="N8" i="25"/>
  <c r="M8" i="25"/>
  <c r="L8" i="25"/>
  <c r="K8" i="25"/>
  <c r="J8" i="25"/>
  <c r="I8" i="25"/>
  <c r="H8" i="25"/>
  <c r="G8" i="25"/>
  <c r="F8" i="25"/>
  <c r="E8" i="25"/>
  <c r="D8" i="25"/>
</calcChain>
</file>

<file path=xl/sharedStrings.xml><?xml version="1.0" encoding="utf-8"?>
<sst xmlns="http://schemas.openxmlformats.org/spreadsheetml/2006/main" count="164" uniqueCount="111">
  <si>
    <t>Zmiany w formatkach</t>
  </si>
  <si>
    <t>Zestawienie odbiorów</t>
  </si>
  <si>
    <t>18.02.2013</t>
  </si>
  <si>
    <t>- Formuła - okres objęty analizą
- formatowanie Calibri na kol "zalecana taryfa"</t>
  </si>
  <si>
    <t>zablokowana wartość na taryfie G jeżeli nie ma obiektów np: O31=JEŻELI(O18=0;0;……)</t>
  </si>
  <si>
    <t>19.02.2013</t>
  </si>
  <si>
    <t>-LP automatyczna</t>
  </si>
  <si>
    <t>- grupowania (+) na kwocie netto i latach nie objętych analizą
- formatowanie warunkowe do ostatniej tabeli</t>
  </si>
  <si>
    <t>poprawa formatowania warunkowego do ostatniej tabeli</t>
  </si>
  <si>
    <t>20.02.2013</t>
  </si>
  <si>
    <t>Adresowanie cen z "do pretacji" do analiza obrót</t>
  </si>
  <si>
    <t>12.03.2013</t>
  </si>
  <si>
    <t>raport zestawienia odbiorówi: bez nagłówków i przerw</t>
  </si>
  <si>
    <t>Kto wprowadzał zmiany</t>
  </si>
  <si>
    <t>Artur Stefaniak</t>
  </si>
  <si>
    <t>Krzysztof Targoński</t>
  </si>
  <si>
    <t>Naprawione błędne naliczanie kwot na taryfie G w: stawka opłaty przejściowej zł/mc/kw, składnik stały stawki sieciowej zł/kw/mc</t>
  </si>
  <si>
    <t>2013.10.09</t>
  </si>
  <si>
    <t>2014.01.08</t>
  </si>
  <si>
    <t>Nowa taryfa 2014</t>
  </si>
  <si>
    <t>Izabela Krawczyk</t>
  </si>
  <si>
    <t>2014.01.09</t>
  </si>
  <si>
    <t>2014.06.30</t>
  </si>
  <si>
    <t>Maciej Burmajster</t>
  </si>
  <si>
    <t>Analiza danych</t>
  </si>
  <si>
    <t>Poprawienie dat (teoretycznie)</t>
  </si>
  <si>
    <t>Załączniki</t>
  </si>
  <si>
    <t>Do prezentacji</t>
  </si>
  <si>
    <t>Analiza obrót</t>
  </si>
  <si>
    <t>Analiz dystr</t>
  </si>
  <si>
    <t>Przekroczenia mocy</t>
  </si>
  <si>
    <t>Energia bierna</t>
  </si>
  <si>
    <t>Dodanie oddziału dystrybucji</t>
  </si>
  <si>
    <t>Dodanie numeru NIP</t>
  </si>
  <si>
    <t>do zrobienia</t>
  </si>
  <si>
    <t>Zamienić PPE na nr licznika w generowanej liście</t>
  </si>
  <si>
    <t>Dodane kwoty brutto</t>
  </si>
  <si>
    <t>2014.07.03</t>
  </si>
  <si>
    <t>Korekta formuł</t>
  </si>
  <si>
    <t>2014.07.16</t>
  </si>
  <si>
    <t>Poprawienie zużyć dla taryf 3- i 4- strefowych</t>
  </si>
  <si>
    <t>Dodanie wyników %</t>
  </si>
  <si>
    <t>Poprawienie stawek dystr wg uwag z maili</t>
  </si>
  <si>
    <t>2014.07.29</t>
  </si>
  <si>
    <t>Do raportu</t>
  </si>
  <si>
    <t>Poprawka opisów tabel dla raportu %</t>
  </si>
  <si>
    <t>Korekta formuł i tekstów</t>
  </si>
  <si>
    <t>Analiza wyników (%)</t>
  </si>
  <si>
    <t>Grupa taryfowa</t>
  </si>
  <si>
    <t>Liczba dni</t>
  </si>
  <si>
    <t>Cena za gaz (zł netto)</t>
  </si>
  <si>
    <t>(kol. 8 
+ kol. 13)</t>
  </si>
  <si>
    <t>Cena jednostkowa za gaz
(zł/kWh)</t>
  </si>
  <si>
    <t>Cena za usługę dystrybucyjną (zł netto)</t>
  </si>
  <si>
    <t>Cena oferty netto 
(zł)</t>
  </si>
  <si>
    <t>Razem opłata zmienna (zł)
(kol. 3 × kol. 11)</t>
  </si>
  <si>
    <t>Razem usługa dystrybucyjna (zł)
(kol. 10 + kol. 12)</t>
  </si>
  <si>
    <t>Nazwa wykonawcy:</t>
  </si>
  <si>
    <t>....................................................................................................................................................</t>
  </si>
  <si>
    <t>Adres wykonawcy:</t>
  </si>
  <si>
    <t>Formularz cenowy</t>
  </si>
  <si>
    <t>- 0 -</t>
  </si>
  <si>
    <t>Liczba miesięcy</t>
  </si>
  <si>
    <t xml:space="preserve">Razem (zł)
</t>
  </si>
  <si>
    <t xml:space="preserve">Stawka opłaty zmiennej 
(zł/kWh) </t>
  </si>
  <si>
    <t>*</t>
  </si>
  <si>
    <t>*Uwaga: W grupie taryfowej W-5.1 wartość opłaty stałej jest to ilość mocy umownej w kWh/h pomnożona przez ilość dni x 24 h.Tą wartość następnie Wykonawca mnoży się przez stawkę Taryfy Operatora i otrzymujemy wartość opłaty stałej dla punktu poboru.</t>
  </si>
  <si>
    <t xml:space="preserve">Moc umowna
</t>
  </si>
  <si>
    <t>RAZEM:</t>
  </si>
  <si>
    <t>BW-1.1.</t>
  </si>
  <si>
    <t>do 10 m3/h pobór roczny do 12000  m3</t>
  </si>
  <si>
    <t>OSP  ul.Szkolna 4 Krępiec,                   21-007 Mełgiew</t>
  </si>
  <si>
    <t>do 10 m3/h pobór roczny do 300 m3</t>
  </si>
  <si>
    <t>OSP Janowice 137                             21-007 Mełgiew</t>
  </si>
  <si>
    <t xml:space="preserve">do 10 m3/h pobór roczny do 3350  m3 </t>
  </si>
  <si>
    <t xml:space="preserve">Szkoła Podstawowa im. Jaworzniaków w Krzesimowie,                  Krzesimów 116,                      21-007 Mełgiew
</t>
  </si>
  <si>
    <t>do 10 m3/h pobór roczny do 8000  m3</t>
  </si>
  <si>
    <t>BW-3.6.</t>
  </si>
  <si>
    <t>BW-3.6</t>
  </si>
  <si>
    <t>OSP  Trzeszkowice 35 21-007 Mełgiew</t>
  </si>
  <si>
    <t>OSP Krzesimów 118, dz.630/2,     21-007 Mełgiew</t>
  </si>
  <si>
    <t>powyżej 3350 kWh/h i nie więcej niż 13350 kWh</t>
  </si>
  <si>
    <t>OSP Mełgiew            ul. Kościelna 10 21-007 Mełgiew</t>
  </si>
  <si>
    <t>do 10 m3/h pobór roczny pow. 3350  kWh, nie więcej niż 13350kWh</t>
  </si>
  <si>
    <t>OSP Dominów 83A,   dz.nr 307          21-007 Mełgiew</t>
  </si>
  <si>
    <t>BW- 3.6</t>
  </si>
  <si>
    <t xml:space="preserve">Szkoła Podstawowa w Jackowie im. Jana Brzechwy, Jacków 21,                               21-007 Mełgiew
</t>
  </si>
  <si>
    <t>BW-4</t>
  </si>
  <si>
    <t>BW- 4</t>
  </si>
  <si>
    <t xml:space="preserve">do 10 m3/h pobór roczny pow. 8000  m3 </t>
  </si>
  <si>
    <t xml:space="preserve">Gminny Ośrodek Kultury w Mełgwi, Podzamcze 22, 21-007 Mełgiew
    NIP: 713 23 67 296 REGON 430604848
</t>
  </si>
  <si>
    <t xml:space="preserve">Szkoła Podstawowa w Dominowie im. Marii Konopnickiej, Dominów 78, 21-007 Mełgiew 
</t>
  </si>
  <si>
    <t xml:space="preserve">Szkoła Podstawowa w Krępcu im. Marii Wójcik, Krępiec, ul. Szkolna 3,                               21-007 Mełgiew
</t>
  </si>
  <si>
    <t>BW-5</t>
  </si>
  <si>
    <t xml:space="preserve">Szkoła Podstawowa                        w Mełgwi im. Józefa Piłsudskiego,                                   ul. Partyzancka 19,                 21-007 Mełgiew
</t>
  </si>
  <si>
    <t>Lp.</t>
  </si>
  <si>
    <t xml:space="preserve">Adres punktu poboru gazu </t>
  </si>
  <si>
    <t>Abonament   
(zł/m-c)</t>
  </si>
  <si>
    <t>Razem opłata stała (zł)
za 12 miesięcy</t>
  </si>
  <si>
    <t xml:space="preserve">Stawka opłaty stałej 
(zł/kWh/h lub  zł/m-c) </t>
  </si>
  <si>
    <t>*Uwaga: W grupach taryfowych od W-1.1 do W-4 opłata dystrybucyjna stała liczona jest w zł za miesiąc dla każdego punktu poboru.</t>
  </si>
  <si>
    <t>Uwaga: Dokument należy wypełnić i podpisać kwalifikowanym podpisem elektronicznym lub podpisem zaufanym lub podpisem osobistym. Zamawiający zaleca zapisanie dokumentu w formacie PDF.</t>
  </si>
  <si>
    <r>
      <t>Szacunkowe zapotrzebowanie na gaz przez okres objęty zamówieniem
(kWh)</t>
    </r>
    <r>
      <rPr>
        <b/>
        <sz val="10"/>
        <color rgb="FF00B050"/>
        <rFont val="Arial"/>
        <family val="2"/>
        <charset val="238"/>
      </rPr>
      <t>*</t>
    </r>
  </si>
  <si>
    <r>
      <t>Razem:</t>
    </r>
    <r>
      <rPr>
        <sz val="10"/>
        <color rgb="FF00B050"/>
        <rFont val="Arial"/>
        <family val="2"/>
        <charset val="238"/>
      </rPr>
      <t>*</t>
    </r>
  </si>
  <si>
    <t>*Uwaga: Szacunkowe zużycie gazu ziemnego - może ulec zmianie w stosunku do rzeczywistych potrzeb w granicach +/- 10%</t>
  </si>
  <si>
    <t>Budynek Żłobka   ul. Kościelna 7      21-007 Mełgiew</t>
  </si>
  <si>
    <t>TAK, 100%</t>
  </si>
  <si>
    <t>TAK ( 50% - żłobek + 50% - mieszkania komunalne = 100%)</t>
  </si>
  <si>
    <t>Załącznik nr 2a - wzór formularza cenowego</t>
  </si>
  <si>
    <t>Punkt objęty ochroną taryfową na podstawie Ustawy z dnia 15 grudnia 2022 r. o szczególnej ochrnonie niektórych odbiorców paliw gazowych w 2023 r. w związku z sytuacją na rynku gazu*</t>
  </si>
  <si>
    <t>*Zamawiający oczekuje zastosowania ceny jednostkowej za dostarczone paliwo gazowe zgodnie z uregulowaniami zawartymi w Ustawie z dnia 15 grudnia 2022 r. o szczególnej ochrnonie niektórych odbiorców paliw gazowych w 2023 r. w związku z sytuacją na rynku gazu dla wskazanych Punktów Poboru Gazu. Dla wskazanych Punktów Poboru Gazu Zamawiający złoży wymagane oświadczenie zgodne z Rozporządzeniem Ministra Klimatu i Środowiska z dnia 28 stycznia 2022 r. w sprawie wzorów oświadczeń składanych przez odbiorców paliw gazowych o przeznaczeniu paliwa gazowego w celu skorzystania ze szczególnych rozwiązań w zwiazku z sytuacją na rynku gazu.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</si>
</sst>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"/>
  </numFmts>
  <fonts count="21">
    <font>
      <sz val="10"/>
      <name val="Arial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sz val="14"/>
      <color rgb="FFFF0000"/>
      <name val="Arial"/>
      <family val="2"/>
      <charset val="238"/>
    </font>
    <font>
      <sz val="14"/>
      <color theme="3" tint="0.3999755851924192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10"/>
      <color rgb="FF00B050"/>
      <name val="Arial"/>
      <family val="2"/>
      <charset val="238"/>
    </font>
    <font>
      <sz val="14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</font>
    <font>
      <b/>
      <sz val="10"/>
      <color rgb="FF00B050"/>
      <name val="Arial"/>
      <family val="2"/>
      <charset val="238"/>
    </font>
    <font>
      <sz val="8"/>
      <color theme="9" tint="-0.249977111117893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4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">
    <xf numFmtId="0" fontId="0" fillId="0" borderId="0"/>
    <xf numFmtId="0" fontId="4" fillId="0" borderId="0"/>
    <xf numFmtId="0" fontId="5" fillId="0" borderId="0"/>
    <xf numFmtId="0" fontId="1" fillId="0" borderId="0"/>
    <xf numFmtId="0" fontId="2" fillId="0" borderId="0"/>
    <xf numFmtId="0" fontId="1" fillId="0" borderId="0"/>
  </cellStyleXfs>
  <cellXfs count="68">
    <xf numFmtId="0" fontId="0" fillId="0" borderId="0" xfId="0"/>
    <xf numFmtId="0" fontId="4" fillId="0" borderId="0" xfId="1"/>
    <xf numFmtId="0" fontId="4" fillId="3" borderId="0" xfId="1" applyFill="1"/>
    <xf numFmtId="0" fontId="4" fillId="0" borderId="1" xfId="1" applyBorder="1"/>
    <xf numFmtId="0" fontId="4" fillId="2" borderId="1" xfId="1" applyFill="1" applyBorder="1"/>
    <xf numFmtId="0" fontId="4" fillId="4" borderId="1" xfId="1" applyFill="1" applyBorder="1" applyAlignment="1">
      <alignment vertical="center"/>
    </xf>
    <xf numFmtId="0" fontId="3" fillId="0" borderId="1" xfId="1" quotePrefix="1" applyFont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Border="1" applyAlignment="1">
      <alignment wrapText="1"/>
    </xf>
    <xf numFmtId="0" fontId="2" fillId="4" borderId="1" xfId="1" applyFont="1" applyFill="1" applyBorder="1" applyAlignment="1">
      <alignment vertical="center"/>
    </xf>
    <xf numFmtId="0" fontId="2" fillId="0" borderId="1" xfId="1" applyFont="1" applyBorder="1" applyAlignment="1">
      <alignment wrapText="1"/>
    </xf>
    <xf numFmtId="0" fontId="2" fillId="0" borderId="1" xfId="1" applyFont="1" applyBorder="1"/>
    <xf numFmtId="0" fontId="4" fillId="2" borderId="1" xfId="1" applyFill="1" applyBorder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6" fillId="0" borderId="1" xfId="1" applyFont="1" applyBorder="1" applyAlignment="1">
      <alignment wrapText="1"/>
    </xf>
    <xf numFmtId="0" fontId="6" fillId="0" borderId="1" xfId="1" applyFont="1" applyBorder="1" applyAlignment="1">
      <alignment horizontal="center" wrapText="1"/>
    </xf>
    <xf numFmtId="0" fontId="2" fillId="0" borderId="1" xfId="1" applyFont="1" applyBorder="1" applyAlignment="1">
      <alignment horizontal="center" wrapText="1"/>
    </xf>
    <xf numFmtId="14" fontId="4" fillId="0" borderId="0" xfId="1" applyNumberFormat="1"/>
    <xf numFmtId="3" fontId="2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3" fontId="2" fillId="0" borderId="0" xfId="0" applyNumberFormat="1" applyFont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165" fontId="16" fillId="5" borderId="1" xfId="0" applyNumberFormat="1" applyFont="1" applyFill="1" applyBorder="1" applyAlignment="1">
      <alignment horizontal="center" vertical="center" wrapText="1"/>
    </xf>
    <xf numFmtId="3" fontId="15" fillId="6" borderId="1" xfId="0" applyNumberFormat="1" applyFont="1" applyFill="1" applyBorder="1" applyAlignment="1">
      <alignment horizontal="center" vertical="center" wrapText="1"/>
    </xf>
    <xf numFmtId="165" fontId="17" fillId="5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top" wrapText="1"/>
    </xf>
    <xf numFmtId="0" fontId="16" fillId="5" borderId="1" xfId="0" applyFont="1" applyFill="1" applyBorder="1" applyAlignment="1">
      <alignment horizontal="center" vertical="center" wrapText="1"/>
    </xf>
    <xf numFmtId="3" fontId="18" fillId="6" borderId="1" xfId="0" applyNumberFormat="1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/>
    </xf>
    <xf numFmtId="0" fontId="2" fillId="9" borderId="2" xfId="0" applyFont="1" applyFill="1" applyBorder="1" applyAlignment="1">
      <alignment horizontal="center" vertical="center" wrapText="1"/>
    </xf>
    <xf numFmtId="3" fontId="2" fillId="9" borderId="2" xfId="0" applyNumberFormat="1" applyFont="1" applyFill="1" applyBorder="1" applyAlignment="1">
      <alignment horizontal="center" vertical="center"/>
    </xf>
    <xf numFmtId="164" fontId="2" fillId="10" borderId="1" xfId="0" applyNumberFormat="1" applyFont="1" applyFill="1" applyBorder="1" applyAlignment="1">
      <alignment horizontal="center" vertical="center"/>
    </xf>
    <xf numFmtId="4" fontId="2" fillId="10" borderId="1" xfId="0" applyNumberFormat="1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center" vertical="center"/>
    </xf>
    <xf numFmtId="0" fontId="0" fillId="10" borderId="1" xfId="0" applyFill="1" applyBorder="1"/>
    <xf numFmtId="0" fontId="10" fillId="10" borderId="1" xfId="0" applyFont="1" applyFill="1" applyBorder="1" applyAlignment="1">
      <alignment horizontal="center" vertical="center"/>
    </xf>
    <xf numFmtId="0" fontId="0" fillId="10" borderId="6" xfId="0" applyFill="1" applyBorder="1" applyAlignment="1">
      <alignment wrapText="1"/>
    </xf>
    <xf numFmtId="0" fontId="20" fillId="0" borderId="1" xfId="0" applyFont="1" applyBorder="1" applyAlignment="1">
      <alignment horizontal="left" wrapText="1"/>
    </xf>
    <xf numFmtId="0" fontId="2" fillId="7" borderId="1" xfId="0" applyFont="1" applyFill="1" applyBorder="1" applyAlignment="1">
      <alignment horizontal="center" vertical="center"/>
    </xf>
    <xf numFmtId="0" fontId="0" fillId="10" borderId="0" xfId="0" applyFill="1"/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0" fillId="0" borderId="7" xfId="0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Border="1" applyAlignment="1">
      <alignment horizontal="left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14" fillId="9" borderId="4" xfId="0" applyFont="1" applyFill="1" applyBorder="1" applyAlignment="1">
      <alignment horizontal="center" vertical="center" wrapText="1"/>
    </xf>
    <xf numFmtId="0" fontId="0" fillId="9" borderId="5" xfId="0" applyFill="1" applyBorder="1" applyAlignment="1">
      <alignment wrapText="1"/>
    </xf>
    <xf numFmtId="0" fontId="0" fillId="9" borderId="6" xfId="0" applyFill="1" applyBorder="1" applyAlignment="1">
      <alignment wrapText="1"/>
    </xf>
    <xf numFmtId="0" fontId="0" fillId="0" borderId="3" xfId="0" applyBorder="1" applyAlignment="1">
      <alignment horizontal="center" vertical="center" wrapText="1"/>
    </xf>
  </cellXfs>
  <cellStyles count="6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03000000}"/>
    <cellStyle name="Normalny 5" xfId="4" xr:uid="{00000000-0005-0000-0000-000004000000}"/>
    <cellStyle name="Normalny 6" xfId="5" xr:uid="{00000000-0005-0000-0000-000005000000}"/>
  </cellStyles>
  <dxfs count="0"/>
  <tableStyles count="0" defaultTableStyle="TableStyleMedium9" defaultPivotStyle="PivotStyleLight16"/>
  <colors>
    <mruColors>
      <color rgb="FFC4DE2A"/>
      <color rgb="FF39A1CF"/>
      <color rgb="FFD4344B"/>
      <color rgb="FFBFD731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"/>
  <sheetViews>
    <sheetView topLeftCell="E1" workbookViewId="0">
      <pane ySplit="3" topLeftCell="A11" activePane="bottomLeft" state="frozen"/>
      <selection pane="bottomLeft" activeCell="G17" sqref="G17"/>
    </sheetView>
  </sheetViews>
  <sheetFormatPr defaultColWidth="9.1796875" defaultRowHeight="12.5"/>
  <cols>
    <col min="1" max="1" width="11.1796875" style="1" customWidth="1"/>
    <col min="2" max="2" width="18.81640625" style="1" bestFit="1" customWidth="1"/>
    <col min="3" max="3" width="26.26953125" style="1" customWidth="1"/>
    <col min="4" max="4" width="20.54296875" style="1" customWidth="1"/>
    <col min="5" max="5" width="25" style="1" customWidth="1"/>
    <col min="6" max="6" width="11.54296875" style="1" bestFit="1" customWidth="1"/>
    <col min="7" max="7" width="16.453125" style="1" customWidth="1"/>
    <col min="8" max="8" width="20.26953125" style="1" customWidth="1"/>
    <col min="9" max="10" width="29.7265625" style="1" customWidth="1"/>
    <col min="11" max="11" width="22.7265625" style="1" customWidth="1"/>
    <col min="12" max="12" width="20.81640625" style="1" bestFit="1" customWidth="1"/>
    <col min="13" max="16384" width="9.1796875" style="1"/>
  </cols>
  <sheetData>
    <row r="1" spans="1:12">
      <c r="B1" s="2" t="s">
        <v>0</v>
      </c>
    </row>
    <row r="3" spans="1:12">
      <c r="A3" s="3"/>
      <c r="B3" s="12" t="s">
        <v>1</v>
      </c>
      <c r="C3" s="13" t="s">
        <v>30</v>
      </c>
      <c r="D3" s="13" t="s">
        <v>31</v>
      </c>
      <c r="E3" s="13" t="s">
        <v>29</v>
      </c>
      <c r="F3" s="13" t="s">
        <v>28</v>
      </c>
      <c r="G3" s="13" t="s">
        <v>24</v>
      </c>
      <c r="H3" s="13" t="s">
        <v>47</v>
      </c>
      <c r="I3" s="13" t="s">
        <v>27</v>
      </c>
      <c r="J3" s="13" t="s">
        <v>44</v>
      </c>
      <c r="K3" s="13" t="s">
        <v>26</v>
      </c>
      <c r="L3" s="4" t="s">
        <v>13</v>
      </c>
    </row>
    <row r="4" spans="1:12" ht="40">
      <c r="A4" s="5" t="s">
        <v>2</v>
      </c>
      <c r="B4" s="6" t="s">
        <v>3</v>
      </c>
      <c r="C4" s="3"/>
      <c r="D4" s="3"/>
      <c r="E4" s="7" t="s">
        <v>4</v>
      </c>
      <c r="F4" s="7"/>
      <c r="G4" s="7"/>
      <c r="H4" s="7"/>
      <c r="I4" s="6" t="s">
        <v>7</v>
      </c>
      <c r="J4" s="6"/>
      <c r="K4" s="6"/>
      <c r="L4" s="7" t="s">
        <v>14</v>
      </c>
    </row>
    <row r="5" spans="1:12" ht="20">
      <c r="A5" s="5" t="s">
        <v>5</v>
      </c>
      <c r="B5" s="6" t="s">
        <v>6</v>
      </c>
      <c r="C5" s="8"/>
      <c r="D5" s="8"/>
      <c r="E5" s="8"/>
      <c r="F5" s="8"/>
      <c r="G5" s="8"/>
      <c r="H5" s="8"/>
      <c r="I5" s="7" t="s">
        <v>8</v>
      </c>
      <c r="J5" s="7"/>
      <c r="K5" s="7"/>
      <c r="L5" s="7" t="s">
        <v>14</v>
      </c>
    </row>
    <row r="6" spans="1:12" ht="20">
      <c r="A6" s="5" t="s">
        <v>9</v>
      </c>
      <c r="B6" s="8"/>
      <c r="C6" s="8"/>
      <c r="D6" s="8"/>
      <c r="E6" s="8"/>
      <c r="F6" s="8"/>
      <c r="G6" s="8"/>
      <c r="H6" s="8"/>
      <c r="I6" s="7" t="s">
        <v>10</v>
      </c>
      <c r="J6" s="7"/>
      <c r="K6" s="7"/>
      <c r="L6" s="7" t="s">
        <v>14</v>
      </c>
    </row>
    <row r="7" spans="1:12" ht="20">
      <c r="A7" s="5" t="s">
        <v>9</v>
      </c>
      <c r="B7" s="8"/>
      <c r="C7" s="8"/>
      <c r="D7" s="8"/>
      <c r="E7" s="8"/>
      <c r="F7" s="8"/>
      <c r="G7" s="8"/>
      <c r="H7" s="8"/>
      <c r="I7" s="7" t="s">
        <v>8</v>
      </c>
      <c r="J7" s="7"/>
      <c r="K7" s="7"/>
      <c r="L7" s="7" t="s">
        <v>14</v>
      </c>
    </row>
    <row r="8" spans="1:12" ht="20">
      <c r="A8" s="5" t="s">
        <v>11</v>
      </c>
      <c r="B8" s="8"/>
      <c r="C8" s="8"/>
      <c r="D8" s="8"/>
      <c r="E8" s="8"/>
      <c r="F8" s="8"/>
      <c r="G8" s="8"/>
      <c r="H8" s="8"/>
      <c r="I8" s="7" t="s">
        <v>12</v>
      </c>
      <c r="J8" s="7"/>
      <c r="K8" s="7"/>
      <c r="L8" s="7" t="s">
        <v>14</v>
      </c>
    </row>
    <row r="9" spans="1:12" ht="62.5">
      <c r="A9" s="9" t="s">
        <v>17</v>
      </c>
      <c r="B9" s="10"/>
      <c r="C9" s="10"/>
      <c r="D9" s="10"/>
      <c r="E9" s="10" t="s">
        <v>16</v>
      </c>
      <c r="F9" s="10"/>
      <c r="G9" s="10"/>
      <c r="H9" s="10"/>
      <c r="I9" s="10"/>
      <c r="J9" s="10"/>
      <c r="K9" s="10"/>
      <c r="L9" s="11" t="s">
        <v>15</v>
      </c>
    </row>
    <row r="10" spans="1:12">
      <c r="A10" s="9" t="s">
        <v>18</v>
      </c>
      <c r="B10" s="10"/>
      <c r="C10" s="10"/>
      <c r="D10" s="10"/>
      <c r="E10" s="10" t="s">
        <v>19</v>
      </c>
      <c r="F10" s="10"/>
      <c r="G10" s="10"/>
      <c r="H10" s="10"/>
      <c r="I10" s="10"/>
      <c r="J10" s="10"/>
      <c r="K10" s="10"/>
      <c r="L10" s="11" t="s">
        <v>20</v>
      </c>
    </row>
    <row r="11" spans="1:12" ht="25">
      <c r="A11" s="9" t="s">
        <v>21</v>
      </c>
      <c r="B11" s="10"/>
      <c r="C11" s="10"/>
      <c r="D11" s="10"/>
      <c r="E11" s="10"/>
      <c r="F11" s="10" t="s">
        <v>19</v>
      </c>
      <c r="G11" s="10"/>
      <c r="H11" s="10"/>
      <c r="I11" s="10"/>
      <c r="J11" s="10"/>
      <c r="K11" s="10"/>
      <c r="L11" s="11" t="s">
        <v>15</v>
      </c>
    </row>
    <row r="12" spans="1:12" ht="25">
      <c r="A12" s="9" t="s">
        <v>22</v>
      </c>
      <c r="B12" s="10"/>
      <c r="C12" s="10"/>
      <c r="D12" s="10"/>
      <c r="E12" s="10"/>
      <c r="F12" s="10"/>
      <c r="G12" s="10" t="s">
        <v>25</v>
      </c>
      <c r="H12" s="10" t="s">
        <v>36</v>
      </c>
      <c r="I12" s="10"/>
      <c r="J12" s="10"/>
      <c r="K12" s="10" t="s">
        <v>32</v>
      </c>
      <c r="L12" s="11" t="s">
        <v>23</v>
      </c>
    </row>
    <row r="13" spans="1:12" ht="37.5">
      <c r="A13" s="9" t="s">
        <v>37</v>
      </c>
      <c r="B13" s="10" t="s">
        <v>35</v>
      </c>
      <c r="C13" s="10"/>
      <c r="D13" s="10"/>
      <c r="E13" s="10"/>
      <c r="F13" s="10"/>
      <c r="G13" s="10"/>
      <c r="H13" s="10"/>
      <c r="I13" s="10"/>
      <c r="J13" s="10"/>
      <c r="K13" s="14"/>
      <c r="L13" s="11" t="s">
        <v>15</v>
      </c>
    </row>
    <row r="14" spans="1:12" ht="37.5">
      <c r="A14" s="9" t="s">
        <v>39</v>
      </c>
      <c r="B14" s="10"/>
      <c r="C14" s="14"/>
      <c r="D14" s="14"/>
      <c r="E14" s="10"/>
      <c r="F14" s="10"/>
      <c r="G14" s="10" t="s">
        <v>40</v>
      </c>
      <c r="H14" s="10"/>
      <c r="I14" s="10"/>
      <c r="J14" s="10"/>
      <c r="K14" s="14"/>
      <c r="L14" s="11" t="s">
        <v>15</v>
      </c>
    </row>
    <row r="15" spans="1:12" ht="25">
      <c r="A15" s="9" t="s">
        <v>43</v>
      </c>
      <c r="B15" s="10"/>
      <c r="C15" s="10" t="s">
        <v>38</v>
      </c>
      <c r="D15" s="10" t="s">
        <v>38</v>
      </c>
      <c r="E15" s="10"/>
      <c r="F15" s="10"/>
      <c r="G15" s="14"/>
      <c r="H15" s="10" t="s">
        <v>41</v>
      </c>
      <c r="I15" s="10" t="s">
        <v>45</v>
      </c>
      <c r="J15" s="16" t="s">
        <v>46</v>
      </c>
      <c r="K15" s="10" t="s">
        <v>33</v>
      </c>
      <c r="L15" s="11" t="s">
        <v>15</v>
      </c>
    </row>
    <row r="16" spans="1:12" ht="37.5">
      <c r="A16" s="9" t="s">
        <v>34</v>
      </c>
      <c r="B16" s="10"/>
      <c r="C16" s="14"/>
      <c r="D16" s="10"/>
      <c r="E16" s="10"/>
      <c r="F16" s="10"/>
      <c r="G16" s="14" t="s">
        <v>42</v>
      </c>
      <c r="H16" s="14"/>
      <c r="I16" s="14"/>
      <c r="J16" s="15"/>
      <c r="K16" s="14"/>
      <c r="L16" s="11" t="s">
        <v>15</v>
      </c>
    </row>
    <row r="17" spans="1:1">
      <c r="A17" s="17">
        <v>41886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27"/>
  <sheetViews>
    <sheetView tabSelected="1" topLeftCell="A19" zoomScale="70" zoomScaleNormal="70" workbookViewId="0">
      <selection activeCell="Q24" sqref="Q24"/>
    </sheetView>
  </sheetViews>
  <sheetFormatPr defaultRowHeight="12.5"/>
  <cols>
    <col min="2" max="2" width="15.26953125" style="22" customWidth="1"/>
    <col min="4" max="4" width="10.1796875" customWidth="1"/>
    <col min="5" max="5" width="14.7265625" customWidth="1"/>
    <col min="8" max="8" width="11.54296875" bestFit="1" customWidth="1"/>
    <col min="9" max="9" width="11.453125" customWidth="1"/>
    <col min="10" max="10" width="8.81640625" customWidth="1"/>
    <col min="11" max="11" width="10.26953125" customWidth="1"/>
    <col min="12" max="13" width="8.81640625" customWidth="1"/>
    <col min="14" max="14" width="10.1796875" customWidth="1"/>
    <col min="15" max="15" width="13.453125" customWidth="1"/>
    <col min="16" max="16" width="17.453125" customWidth="1"/>
    <col min="17" max="17" width="59.7265625" customWidth="1"/>
  </cols>
  <sheetData>
    <row r="1" spans="1:17" ht="13"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52" t="s">
        <v>108</v>
      </c>
      <c r="O1" s="52"/>
      <c r="P1" s="52"/>
    </row>
    <row r="2" spans="1:17" ht="13">
      <c r="C2" s="53" t="s">
        <v>60</v>
      </c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</row>
    <row r="3" spans="1:17" ht="13">
      <c r="C3" s="20" t="s">
        <v>57</v>
      </c>
      <c r="D3" s="20"/>
      <c r="E3" s="20" t="s">
        <v>58</v>
      </c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</row>
    <row r="4" spans="1:17" ht="13">
      <c r="C4" s="20" t="s">
        <v>59</v>
      </c>
      <c r="D4" s="20"/>
      <c r="E4" s="20" t="s">
        <v>58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7" ht="13"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</row>
    <row r="6" spans="1:17" ht="25">
      <c r="A6" s="56"/>
      <c r="B6" s="50" t="s">
        <v>96</v>
      </c>
      <c r="C6" s="55" t="s">
        <v>48</v>
      </c>
      <c r="D6" s="55" t="s">
        <v>67</v>
      </c>
      <c r="E6" s="60" t="s">
        <v>102</v>
      </c>
      <c r="F6" s="55" t="s">
        <v>62</v>
      </c>
      <c r="G6" s="55" t="s">
        <v>49</v>
      </c>
      <c r="H6" s="57" t="s">
        <v>50</v>
      </c>
      <c r="I6" s="57"/>
      <c r="J6" s="57"/>
      <c r="K6" s="57" t="s">
        <v>53</v>
      </c>
      <c r="L6" s="57"/>
      <c r="M6" s="57"/>
      <c r="N6" s="57"/>
      <c r="O6" s="57"/>
      <c r="P6" s="21" t="s">
        <v>54</v>
      </c>
      <c r="Q6" s="50" t="s">
        <v>109</v>
      </c>
    </row>
    <row r="7" spans="1:17" ht="109.5" customHeight="1">
      <c r="A7" s="56"/>
      <c r="B7" s="67"/>
      <c r="C7" s="55"/>
      <c r="D7" s="55"/>
      <c r="E7" s="60"/>
      <c r="F7" s="55"/>
      <c r="G7" s="55"/>
      <c r="H7" s="21" t="s">
        <v>52</v>
      </c>
      <c r="I7" s="21" t="s">
        <v>97</v>
      </c>
      <c r="J7" s="21" t="s">
        <v>63</v>
      </c>
      <c r="K7" s="21" t="s">
        <v>99</v>
      </c>
      <c r="L7" s="21" t="s">
        <v>98</v>
      </c>
      <c r="M7" s="21" t="s">
        <v>64</v>
      </c>
      <c r="N7" s="21" t="s">
        <v>55</v>
      </c>
      <c r="O7" s="21" t="s">
        <v>56</v>
      </c>
      <c r="P7" s="21" t="s">
        <v>51</v>
      </c>
      <c r="Q7" s="51"/>
    </row>
    <row r="8" spans="1:17" ht="13">
      <c r="A8" s="38" t="s">
        <v>95</v>
      </c>
      <c r="B8" s="27" t="s">
        <v>61</v>
      </c>
      <c r="C8" s="19">
        <v>-1</v>
      </c>
      <c r="D8" s="19" t="str">
        <f>"-2-"</f>
        <v>-2-</v>
      </c>
      <c r="E8" s="19" t="str">
        <f>"-3-"</f>
        <v>-3-</v>
      </c>
      <c r="F8" s="19" t="str">
        <f>"-4-"</f>
        <v>-4-</v>
      </c>
      <c r="G8" s="19" t="str">
        <f>"-5-"</f>
        <v>-5-</v>
      </c>
      <c r="H8" s="19" t="str">
        <f>"-6-"</f>
        <v>-6-</v>
      </c>
      <c r="I8" s="19" t="str">
        <f>"-7-"</f>
        <v>-7-</v>
      </c>
      <c r="J8" s="19" t="str">
        <f>"-8-"</f>
        <v>-8-</v>
      </c>
      <c r="K8" s="19" t="str">
        <f>"-9-"</f>
        <v>-9-</v>
      </c>
      <c r="L8" s="19" t="str">
        <f>"-10-"</f>
        <v>-10-</v>
      </c>
      <c r="M8" s="19" t="str">
        <f>"-11-"</f>
        <v>-11-</v>
      </c>
      <c r="N8" s="19" t="str">
        <f>"-12-"</f>
        <v>-12-</v>
      </c>
      <c r="O8" s="19" t="str">
        <f>"-13-"</f>
        <v>-13-</v>
      </c>
      <c r="P8" s="19" t="str">
        <f>"-14-"</f>
        <v>-14-</v>
      </c>
      <c r="Q8" s="19" t="str">
        <f>"-15-"</f>
        <v>-15-</v>
      </c>
    </row>
    <row r="9" spans="1:17" ht="46">
      <c r="A9" s="38">
        <v>1</v>
      </c>
      <c r="B9" s="30" t="s">
        <v>71</v>
      </c>
      <c r="C9" s="32" t="s">
        <v>69</v>
      </c>
      <c r="D9" s="33" t="s">
        <v>70</v>
      </c>
      <c r="E9" s="18">
        <v>1121</v>
      </c>
      <c r="F9" s="18">
        <v>12</v>
      </c>
      <c r="G9" s="18">
        <v>365</v>
      </c>
      <c r="H9" s="41"/>
      <c r="I9" s="42"/>
      <c r="J9" s="42"/>
      <c r="K9" s="43" t="s">
        <v>65</v>
      </c>
      <c r="L9" s="43"/>
      <c r="M9" s="41"/>
      <c r="N9" s="42"/>
      <c r="O9" s="42"/>
      <c r="P9" s="42"/>
      <c r="Q9" s="48" t="s">
        <v>106</v>
      </c>
    </row>
    <row r="10" spans="1:17" ht="46">
      <c r="A10" s="38">
        <v>2</v>
      </c>
      <c r="B10" s="30" t="s">
        <v>73</v>
      </c>
      <c r="C10" s="32" t="s">
        <v>69</v>
      </c>
      <c r="D10" s="31" t="s">
        <v>72</v>
      </c>
      <c r="E10" s="18">
        <v>0</v>
      </c>
      <c r="F10" s="18">
        <v>12</v>
      </c>
      <c r="G10" s="18">
        <v>365</v>
      </c>
      <c r="H10" s="41"/>
      <c r="I10" s="42"/>
      <c r="J10" s="42"/>
      <c r="K10" s="43" t="s">
        <v>65</v>
      </c>
      <c r="L10" s="43"/>
      <c r="M10" s="41"/>
      <c r="N10" s="42"/>
      <c r="O10" s="42"/>
      <c r="P10" s="42"/>
      <c r="Q10" s="48" t="s">
        <v>106</v>
      </c>
    </row>
    <row r="11" spans="1:17" ht="83.25" customHeight="1">
      <c r="A11" s="38">
        <v>3</v>
      </c>
      <c r="B11" s="34" t="s">
        <v>75</v>
      </c>
      <c r="C11" s="32" t="s">
        <v>69</v>
      </c>
      <c r="D11" s="31" t="s">
        <v>74</v>
      </c>
      <c r="E11" s="18">
        <v>0</v>
      </c>
      <c r="F11" s="18">
        <v>12</v>
      </c>
      <c r="G11" s="18">
        <v>365</v>
      </c>
      <c r="H11" s="41"/>
      <c r="I11" s="42"/>
      <c r="J11" s="42"/>
      <c r="K11" s="43" t="s">
        <v>65</v>
      </c>
      <c r="L11" s="43"/>
      <c r="M11" s="41"/>
      <c r="N11" s="42"/>
      <c r="O11" s="42"/>
      <c r="P11" s="42"/>
      <c r="Q11" s="48" t="s">
        <v>106</v>
      </c>
    </row>
    <row r="12" spans="1:17" ht="83.25" customHeight="1">
      <c r="A12" s="38">
        <v>4</v>
      </c>
      <c r="B12" s="30" t="s">
        <v>79</v>
      </c>
      <c r="C12" s="32" t="s">
        <v>78</v>
      </c>
      <c r="D12" s="31" t="s">
        <v>76</v>
      </c>
      <c r="E12" s="18">
        <v>29632</v>
      </c>
      <c r="F12" s="18">
        <v>12</v>
      </c>
      <c r="G12" s="18">
        <v>365</v>
      </c>
      <c r="H12" s="41"/>
      <c r="I12" s="42"/>
      <c r="J12" s="42"/>
      <c r="K12" s="43" t="s">
        <v>65</v>
      </c>
      <c r="L12" s="43"/>
      <c r="M12" s="41"/>
      <c r="N12" s="42"/>
      <c r="O12" s="42"/>
      <c r="P12" s="42"/>
      <c r="Q12" s="48" t="s">
        <v>106</v>
      </c>
    </row>
    <row r="13" spans="1:17" ht="83.25" customHeight="1">
      <c r="A13" s="38">
        <v>5</v>
      </c>
      <c r="B13" s="30" t="s">
        <v>80</v>
      </c>
      <c r="C13" s="32" t="s">
        <v>78</v>
      </c>
      <c r="D13" s="31" t="s">
        <v>81</v>
      </c>
      <c r="E13" s="18">
        <v>20627</v>
      </c>
      <c r="F13" s="18">
        <v>12</v>
      </c>
      <c r="G13" s="18">
        <v>365</v>
      </c>
      <c r="H13" s="41"/>
      <c r="I13" s="42"/>
      <c r="J13" s="42"/>
      <c r="K13" s="43" t="s">
        <v>65</v>
      </c>
      <c r="L13" s="43"/>
      <c r="M13" s="41"/>
      <c r="N13" s="42"/>
      <c r="O13" s="42"/>
      <c r="P13" s="42"/>
      <c r="Q13" s="48" t="s">
        <v>106</v>
      </c>
    </row>
    <row r="14" spans="1:17" ht="46">
      <c r="A14" s="38">
        <v>6</v>
      </c>
      <c r="B14" s="30" t="s">
        <v>82</v>
      </c>
      <c r="C14" s="32" t="s">
        <v>77</v>
      </c>
      <c r="D14" s="36" t="s">
        <v>76</v>
      </c>
      <c r="E14" s="18">
        <v>36567</v>
      </c>
      <c r="F14" s="18">
        <v>12</v>
      </c>
      <c r="G14" s="18">
        <v>365</v>
      </c>
      <c r="H14" s="41"/>
      <c r="I14" s="42"/>
      <c r="J14" s="42"/>
      <c r="K14" s="43" t="s">
        <v>65</v>
      </c>
      <c r="L14" s="43"/>
      <c r="M14" s="41"/>
      <c r="N14" s="42"/>
      <c r="O14" s="42"/>
      <c r="P14" s="42"/>
      <c r="Q14" s="48" t="s">
        <v>106</v>
      </c>
    </row>
    <row r="15" spans="1:17" ht="80.5">
      <c r="A15" s="38">
        <v>7</v>
      </c>
      <c r="B15" s="30" t="s">
        <v>84</v>
      </c>
      <c r="C15" s="32" t="s">
        <v>77</v>
      </c>
      <c r="D15" s="31" t="s">
        <v>83</v>
      </c>
      <c r="E15" s="18">
        <v>34735</v>
      </c>
      <c r="F15" s="18">
        <v>12</v>
      </c>
      <c r="G15" s="18">
        <v>365</v>
      </c>
      <c r="H15" s="41"/>
      <c r="I15" s="42"/>
      <c r="J15" s="42"/>
      <c r="K15" s="43" t="s">
        <v>65</v>
      </c>
      <c r="L15" s="43"/>
      <c r="M15" s="41"/>
      <c r="N15" s="42"/>
      <c r="O15" s="42"/>
      <c r="P15" s="42"/>
      <c r="Q15" s="48" t="s">
        <v>106</v>
      </c>
    </row>
    <row r="16" spans="1:17" ht="92">
      <c r="A16" s="38">
        <v>8</v>
      </c>
      <c r="B16" s="34" t="s">
        <v>86</v>
      </c>
      <c r="C16" s="32" t="s">
        <v>85</v>
      </c>
      <c r="D16" s="31" t="s">
        <v>76</v>
      </c>
      <c r="E16" s="18">
        <v>65064</v>
      </c>
      <c r="F16" s="18">
        <v>12</v>
      </c>
      <c r="G16" s="18">
        <v>365</v>
      </c>
      <c r="H16" s="41"/>
      <c r="I16" s="42"/>
      <c r="J16" s="42"/>
      <c r="K16" s="43" t="s">
        <v>65</v>
      </c>
      <c r="L16" s="43"/>
      <c r="M16" s="41"/>
      <c r="N16" s="42"/>
      <c r="O16" s="42"/>
      <c r="P16" s="42"/>
      <c r="Q16" s="48" t="s">
        <v>106</v>
      </c>
    </row>
    <row r="17" spans="1:17" ht="46">
      <c r="A17" s="38">
        <v>9</v>
      </c>
      <c r="B17" s="30" t="s">
        <v>105</v>
      </c>
      <c r="C17" s="32" t="s">
        <v>78</v>
      </c>
      <c r="D17" s="31" t="s">
        <v>76</v>
      </c>
      <c r="E17" s="18">
        <v>25171</v>
      </c>
      <c r="F17" s="18">
        <v>12</v>
      </c>
      <c r="G17" s="18">
        <v>365</v>
      </c>
      <c r="H17" s="41"/>
      <c r="I17" s="42"/>
      <c r="J17" s="42"/>
      <c r="K17" s="43" t="s">
        <v>65</v>
      </c>
      <c r="L17" s="43"/>
      <c r="M17" s="41"/>
      <c r="N17" s="42"/>
      <c r="O17" s="42"/>
      <c r="P17" s="42"/>
      <c r="Q17" s="48" t="s">
        <v>107</v>
      </c>
    </row>
    <row r="18" spans="1:17" ht="103.5">
      <c r="A18" s="38">
        <v>10</v>
      </c>
      <c r="B18" s="35" t="s">
        <v>90</v>
      </c>
      <c r="C18" s="32" t="s">
        <v>88</v>
      </c>
      <c r="D18" s="31" t="s">
        <v>89</v>
      </c>
      <c r="E18" s="18">
        <v>140241</v>
      </c>
      <c r="F18" s="18">
        <v>12</v>
      </c>
      <c r="G18" s="18">
        <v>365</v>
      </c>
      <c r="H18" s="41"/>
      <c r="I18" s="42"/>
      <c r="J18" s="42"/>
      <c r="K18" s="43" t="s">
        <v>65</v>
      </c>
      <c r="L18" s="43"/>
      <c r="M18" s="41"/>
      <c r="N18" s="42"/>
      <c r="O18" s="42"/>
      <c r="P18" s="42"/>
      <c r="Q18" s="48" t="s">
        <v>106</v>
      </c>
    </row>
    <row r="19" spans="1:17" ht="92">
      <c r="A19" s="38">
        <v>11</v>
      </c>
      <c r="B19" s="34" t="s">
        <v>75</v>
      </c>
      <c r="C19" s="32" t="s">
        <v>87</v>
      </c>
      <c r="D19" s="31" t="s">
        <v>74</v>
      </c>
      <c r="E19" s="25">
        <v>113296</v>
      </c>
      <c r="F19" s="18">
        <v>12</v>
      </c>
      <c r="G19" s="18">
        <v>365</v>
      </c>
      <c r="H19" s="44"/>
      <c r="I19" s="44"/>
      <c r="J19" s="44"/>
      <c r="K19" s="43" t="s">
        <v>65</v>
      </c>
      <c r="L19" s="43"/>
      <c r="M19" s="44"/>
      <c r="N19" s="44"/>
      <c r="O19" s="44"/>
      <c r="P19" s="44"/>
      <c r="Q19" s="48" t="s">
        <v>106</v>
      </c>
    </row>
    <row r="20" spans="1:17" ht="92">
      <c r="A20" s="38">
        <v>12</v>
      </c>
      <c r="B20" s="34" t="s">
        <v>91</v>
      </c>
      <c r="C20" s="32" t="s">
        <v>87</v>
      </c>
      <c r="D20" s="31" t="s">
        <v>89</v>
      </c>
      <c r="E20" s="25">
        <v>204345</v>
      </c>
      <c r="F20" s="18">
        <v>12</v>
      </c>
      <c r="G20" s="18">
        <v>365</v>
      </c>
      <c r="H20" s="44"/>
      <c r="I20" s="44"/>
      <c r="J20" s="44"/>
      <c r="K20" s="43" t="s">
        <v>65</v>
      </c>
      <c r="L20" s="43"/>
      <c r="M20" s="44"/>
      <c r="N20" s="44"/>
      <c r="O20" s="44"/>
      <c r="P20" s="44"/>
      <c r="Q20" s="48" t="s">
        <v>106</v>
      </c>
    </row>
    <row r="21" spans="1:17" ht="92">
      <c r="A21" s="38">
        <v>13</v>
      </c>
      <c r="B21" s="34" t="s">
        <v>92</v>
      </c>
      <c r="C21" s="37" t="s">
        <v>88</v>
      </c>
      <c r="D21" s="31" t="s">
        <v>89</v>
      </c>
      <c r="E21" s="25">
        <v>69507</v>
      </c>
      <c r="F21" s="18">
        <v>12</v>
      </c>
      <c r="G21" s="18">
        <v>365</v>
      </c>
      <c r="H21" s="44"/>
      <c r="I21" s="44"/>
      <c r="J21" s="44"/>
      <c r="K21" s="43" t="s">
        <v>65</v>
      </c>
      <c r="L21" s="43"/>
      <c r="M21" s="44"/>
      <c r="N21" s="44"/>
      <c r="O21" s="44"/>
      <c r="P21" s="44"/>
      <c r="Q21" s="48" t="s">
        <v>106</v>
      </c>
    </row>
    <row r="22" spans="1:17" ht="92">
      <c r="A22" s="38">
        <v>14</v>
      </c>
      <c r="B22" s="34" t="s">
        <v>94</v>
      </c>
      <c r="C22" s="32" t="s">
        <v>93</v>
      </c>
      <c r="D22" s="36">
        <v>111</v>
      </c>
      <c r="E22" s="25">
        <v>462085</v>
      </c>
      <c r="F22" s="18">
        <v>12</v>
      </c>
      <c r="G22" s="18">
        <v>365</v>
      </c>
      <c r="H22" s="44"/>
      <c r="I22" s="44"/>
      <c r="J22" s="44"/>
      <c r="K22" s="43" t="s">
        <v>65</v>
      </c>
      <c r="L22" s="45"/>
      <c r="M22" s="44"/>
      <c r="N22" s="44"/>
      <c r="O22" s="44"/>
      <c r="P22" s="44"/>
      <c r="Q22" s="48" t="s">
        <v>106</v>
      </c>
    </row>
    <row r="23" spans="1:17" ht="32.25" customHeight="1">
      <c r="C23" s="29"/>
      <c r="D23" s="39" t="s">
        <v>103</v>
      </c>
      <c r="E23" s="40">
        <f>SUM(E9:E22)</f>
        <v>1202391</v>
      </c>
      <c r="F23" s="24"/>
      <c r="G23" s="24"/>
      <c r="K23" s="64" t="s">
        <v>68</v>
      </c>
      <c r="L23" s="65"/>
      <c r="M23" s="65"/>
      <c r="N23" s="65"/>
      <c r="O23" s="66"/>
      <c r="P23" s="46"/>
      <c r="Q23" s="49"/>
    </row>
    <row r="24" spans="1:17" ht="103.5" customHeight="1">
      <c r="A24" s="59" t="s">
        <v>104</v>
      </c>
      <c r="B24" s="59"/>
      <c r="C24" s="59"/>
      <c r="D24" s="59"/>
      <c r="E24" s="59"/>
      <c r="F24" s="24"/>
      <c r="G24" s="24"/>
      <c r="K24" s="61" t="s">
        <v>100</v>
      </c>
      <c r="L24" s="61"/>
      <c r="M24" s="61"/>
      <c r="N24" s="61"/>
      <c r="O24" s="61"/>
      <c r="P24" s="61"/>
      <c r="Q24" s="47" t="s">
        <v>110</v>
      </c>
    </row>
    <row r="25" spans="1:17" ht="51.75" customHeight="1">
      <c r="C25" s="22"/>
      <c r="D25" s="23"/>
      <c r="E25" s="26"/>
      <c r="F25" s="24"/>
      <c r="G25" s="24"/>
      <c r="K25" s="62" t="s">
        <v>66</v>
      </c>
      <c r="L25" s="63"/>
      <c r="M25" s="63"/>
      <c r="N25" s="63"/>
      <c r="O25" s="63"/>
      <c r="P25" s="63"/>
    </row>
    <row r="26" spans="1:17" ht="13">
      <c r="E26" s="54"/>
      <c r="F26" s="54"/>
      <c r="G26" s="54"/>
      <c r="H26" s="54"/>
      <c r="J26" s="54"/>
      <c r="K26" s="54"/>
      <c r="L26" s="54"/>
      <c r="M26" s="54"/>
      <c r="N26" s="54"/>
      <c r="O26" s="54"/>
      <c r="P26" s="28"/>
    </row>
    <row r="27" spans="1:17" ht="31.5" customHeight="1">
      <c r="A27" s="57" t="s">
        <v>101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</row>
  </sheetData>
  <protectedRanges>
    <protectedRange sqref="I9:I18" name="Rozstęp2"/>
    <protectedRange sqref="H9:H18" name="Rozstęp1"/>
  </protectedRanges>
  <mergeCells count="19">
    <mergeCell ref="A6:A7"/>
    <mergeCell ref="A27:P27"/>
    <mergeCell ref="A24:E24"/>
    <mergeCell ref="J26:O26"/>
    <mergeCell ref="H6:J6"/>
    <mergeCell ref="K6:O6"/>
    <mergeCell ref="E6:E7"/>
    <mergeCell ref="F6:F7"/>
    <mergeCell ref="G6:G7"/>
    <mergeCell ref="K24:P24"/>
    <mergeCell ref="K25:P25"/>
    <mergeCell ref="K23:O23"/>
    <mergeCell ref="B6:B7"/>
    <mergeCell ref="Q6:Q7"/>
    <mergeCell ref="N1:P1"/>
    <mergeCell ref="C2:P2"/>
    <mergeCell ref="E26:H26"/>
    <mergeCell ref="C6:C7"/>
    <mergeCell ref="D6:D7"/>
  </mergeCells>
  <printOptions horizontalCentered="1"/>
  <pageMargins left="0.31496062992125984" right="0.31496062992125984" top="0.74803149606299213" bottom="0.74803149606299213" header="0" footer="0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Zmiany</vt:lpstr>
      <vt:lpstr>Formularz cenowy nr 2b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AGNIESZKA</cp:lastModifiedBy>
  <cp:lastPrinted>2023-03-03T08:51:26Z</cp:lastPrinted>
  <dcterms:created xsi:type="dcterms:W3CDTF">2010-01-11T11:46:38Z</dcterms:created>
  <dcterms:modified xsi:type="dcterms:W3CDTF">2023-03-03T09:29:59Z</dcterms:modified>
</cp:coreProperties>
</file>